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casta25\AppData\Local\Temp\claude\c--Users-dcasta25-OneDrive---Universidad-EAFIT-Seafile-Cursos-Rob-tica-2026-2-rob262\b46a7cf3-9523-46a3-b670-c99dec2cdd80\scratchpad\"/>
    </mc:Choice>
  </mc:AlternateContent>
  <xr:revisionPtr revIDLastSave="0" documentId="13_ncr:1_{008B94E0-D079-48ED-8D46-C250EDC8E4CA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Modelo" sheetId="1" r:id="rId1"/>
    <sheet name="Paso a paso" sheetId="2" r:id="rId2"/>
    <sheet name="Movimiento" sheetId="3" r:id="rId3"/>
    <sheet name="Gráfica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3" l="1"/>
  <c r="K15" i="3"/>
  <c r="J15" i="3"/>
  <c r="I15" i="3"/>
  <c r="H15" i="3"/>
  <c r="G15" i="3"/>
  <c r="F15" i="3"/>
  <c r="E15" i="3"/>
  <c r="D15" i="3"/>
  <c r="C15" i="3"/>
  <c r="L14" i="3"/>
  <c r="K14" i="3"/>
  <c r="J14" i="3"/>
  <c r="I14" i="3"/>
  <c r="H14" i="3"/>
  <c r="G14" i="3"/>
  <c r="F14" i="3"/>
  <c r="E14" i="3"/>
  <c r="D14" i="3"/>
  <c r="C14" i="3"/>
  <c r="L13" i="3"/>
  <c r="K13" i="3"/>
  <c r="J13" i="3"/>
  <c r="I13" i="3"/>
  <c r="H13" i="3"/>
  <c r="G13" i="3"/>
  <c r="F13" i="3"/>
  <c r="E13" i="3"/>
  <c r="D13" i="3"/>
  <c r="C13" i="3"/>
  <c r="L12" i="3"/>
  <c r="K12" i="3"/>
  <c r="J12" i="3"/>
  <c r="I12" i="3"/>
  <c r="H12" i="3"/>
  <c r="G12" i="3"/>
  <c r="F12" i="3"/>
  <c r="E12" i="3"/>
  <c r="D12" i="3"/>
  <c r="C12" i="3"/>
  <c r="L11" i="3"/>
  <c r="K11" i="3"/>
  <c r="J11" i="3"/>
  <c r="I11" i="3"/>
  <c r="H11" i="3"/>
  <c r="G11" i="3"/>
  <c r="F11" i="3"/>
  <c r="E11" i="3"/>
  <c r="D11" i="3"/>
  <c r="C11" i="3"/>
  <c r="L10" i="3"/>
  <c r="K10" i="3"/>
  <c r="J10" i="3"/>
  <c r="I10" i="3"/>
  <c r="H10" i="3"/>
  <c r="G10" i="3"/>
  <c r="F10" i="3"/>
  <c r="E10" i="3"/>
  <c r="D10" i="3"/>
  <c r="C10" i="3"/>
  <c r="L9" i="3"/>
  <c r="K9" i="3"/>
  <c r="J9" i="3"/>
  <c r="I9" i="3"/>
  <c r="H9" i="3"/>
  <c r="G9" i="3"/>
  <c r="F9" i="3"/>
  <c r="E9" i="3"/>
  <c r="D9" i="3"/>
  <c r="C9" i="3"/>
  <c r="L8" i="3"/>
  <c r="K8" i="3"/>
  <c r="J8" i="3"/>
  <c r="I8" i="3"/>
  <c r="H8" i="3"/>
  <c r="G8" i="3"/>
  <c r="F8" i="3"/>
  <c r="E8" i="3"/>
  <c r="D8" i="3"/>
  <c r="C8" i="3"/>
  <c r="L7" i="3"/>
  <c r="K7" i="3"/>
  <c r="J7" i="3"/>
  <c r="I7" i="3"/>
  <c r="H7" i="3"/>
  <c r="G7" i="3"/>
  <c r="F7" i="3"/>
  <c r="E7" i="3"/>
  <c r="D7" i="3"/>
  <c r="C7" i="3"/>
  <c r="L6" i="3"/>
  <c r="K6" i="3"/>
  <c r="J6" i="3"/>
  <c r="J16" i="3" s="1"/>
  <c r="I6" i="3"/>
  <c r="I16" i="3" s="1"/>
  <c r="H6" i="3"/>
  <c r="G6" i="3"/>
  <c r="F6" i="3"/>
  <c r="E6" i="3"/>
  <c r="D6" i="3"/>
  <c r="C6" i="3"/>
  <c r="F46" i="2"/>
  <c r="D40" i="2"/>
  <c r="C40" i="2"/>
  <c r="C38" i="2"/>
  <c r="B38" i="2"/>
  <c r="E29" i="2"/>
  <c r="D29" i="2"/>
  <c r="C29" i="2"/>
  <c r="D28" i="2"/>
  <c r="C28" i="2"/>
  <c r="C27" i="2"/>
  <c r="L17" i="2"/>
  <c r="K17" i="2"/>
  <c r="H17" i="2"/>
  <c r="G17" i="2"/>
  <c r="D16" i="2"/>
  <c r="C15" i="2"/>
  <c r="B15" i="2"/>
  <c r="L10" i="2"/>
  <c r="L46" i="2" s="1"/>
  <c r="K10" i="2"/>
  <c r="K16" i="2" s="1"/>
  <c r="J10" i="2"/>
  <c r="J16" i="2" s="1"/>
  <c r="I10" i="2"/>
  <c r="I46" i="2" s="1"/>
  <c r="H10" i="2"/>
  <c r="H46" i="2" s="1"/>
  <c r="G10" i="2"/>
  <c r="M10" i="2" s="1"/>
  <c r="F10" i="2"/>
  <c r="F16" i="2" s="1"/>
  <c r="E10" i="2"/>
  <c r="E46" i="2" s="1"/>
  <c r="D10" i="2"/>
  <c r="D46" i="2" s="1"/>
  <c r="C10" i="2"/>
  <c r="C46" i="2" s="1"/>
  <c r="L5" i="2"/>
  <c r="K5" i="2"/>
  <c r="K40" i="2" s="1"/>
  <c r="J5" i="2"/>
  <c r="I5" i="2"/>
  <c r="I17" i="2" s="1"/>
  <c r="H5" i="2"/>
  <c r="H40" i="2" s="1"/>
  <c r="G5" i="2"/>
  <c r="G40" i="2" s="1"/>
  <c r="F5" i="2"/>
  <c r="E5" i="2"/>
  <c r="E40" i="2" s="1"/>
  <c r="D5" i="2"/>
  <c r="C5" i="2"/>
  <c r="B13" i="1"/>
  <c r="K16" i="3" l="1"/>
  <c r="L16" i="3"/>
  <c r="E16" i="3"/>
  <c r="J46" i="2"/>
  <c r="F16" i="3"/>
  <c r="J17" i="2"/>
  <c r="J18" i="2" s="1"/>
  <c r="C16" i="3"/>
  <c r="J40" i="2"/>
  <c r="G16" i="3"/>
  <c r="C17" i="2"/>
  <c r="H16" i="3"/>
  <c r="D16" i="3"/>
  <c r="K18" i="2"/>
  <c r="G16" i="2"/>
  <c r="G18" i="2" s="1"/>
  <c r="K46" i="2"/>
  <c r="L16" i="2"/>
  <c r="L18" i="2" s="1"/>
  <c r="I40" i="2"/>
  <c r="C16" i="2"/>
  <c r="D17" i="2"/>
  <c r="D18" i="2" s="1"/>
  <c r="L40" i="2"/>
  <c r="E17" i="2"/>
  <c r="E16" i="2"/>
  <c r="F17" i="2"/>
  <c r="F18" i="2" s="1"/>
  <c r="C30" i="2"/>
  <c r="G46" i="2"/>
  <c r="H16" i="2"/>
  <c r="H18" i="2" s="1"/>
  <c r="I16" i="2"/>
  <c r="I18" i="2" s="1"/>
  <c r="F40" i="2"/>
  <c r="E18" i="2" l="1"/>
  <c r="M46" i="2"/>
  <c r="M16" i="2"/>
  <c r="C18" i="2"/>
  <c r="M18" i="2" l="1"/>
  <c r="B19" i="2" s="1"/>
  <c r="C20" i="2" s="1"/>
  <c r="C47" i="2" l="1"/>
  <c r="C25" i="2"/>
  <c r="J20" i="2"/>
  <c r="G20" i="2"/>
  <c r="I20" i="2"/>
  <c r="E20" i="2"/>
  <c r="F20" i="2"/>
  <c r="H20" i="2"/>
  <c r="L20" i="2"/>
  <c r="K20" i="2"/>
  <c r="D20" i="2"/>
  <c r="D47" i="2" l="1"/>
  <c r="D25" i="2"/>
  <c r="K25" i="2"/>
  <c r="L27" i="2" s="1"/>
  <c r="K47" i="2"/>
  <c r="L47" i="2"/>
  <c r="L25" i="2"/>
  <c r="H47" i="2"/>
  <c r="H25" i="2"/>
  <c r="F47" i="2"/>
  <c r="F25" i="2"/>
  <c r="E25" i="2"/>
  <c r="E47" i="2"/>
  <c r="M47" i="2" s="1"/>
  <c r="I47" i="2"/>
  <c r="I25" i="2"/>
  <c r="G47" i="2"/>
  <c r="G25" i="2"/>
  <c r="J47" i="2"/>
  <c r="J25" i="2"/>
  <c r="M20" i="2"/>
  <c r="D27" i="2"/>
  <c r="E28" i="2"/>
  <c r="F29" i="2"/>
  <c r="H29" i="2" l="1"/>
  <c r="G28" i="2"/>
  <c r="F27" i="2"/>
  <c r="G31" i="2"/>
  <c r="K27" i="2"/>
  <c r="L28" i="2"/>
  <c r="D30" i="2"/>
  <c r="I29" i="2"/>
  <c r="G27" i="2"/>
  <c r="H28" i="2"/>
  <c r="I31" i="2"/>
  <c r="L31" i="2"/>
  <c r="D31" i="2"/>
  <c r="F31" i="2"/>
  <c r="L29" i="2"/>
  <c r="K28" i="2"/>
  <c r="J27" i="2"/>
  <c r="F28" i="2"/>
  <c r="E27" i="2"/>
  <c r="E30" i="2" s="1"/>
  <c r="G29" i="2"/>
  <c r="J31" i="2"/>
  <c r="H31" i="2"/>
  <c r="K31" i="2"/>
  <c r="K29" i="2"/>
  <c r="J28" i="2"/>
  <c r="I27" i="2"/>
  <c r="E31" i="2"/>
  <c r="J29" i="2"/>
  <c r="I28" i="2"/>
  <c r="H27" i="2"/>
  <c r="M25" i="2"/>
  <c r="C31" i="2"/>
  <c r="M29" i="2" l="1"/>
  <c r="L30" i="2"/>
  <c r="M31" i="2"/>
  <c r="H30" i="2"/>
  <c r="M28" i="2"/>
  <c r="J30" i="2"/>
  <c r="K30" i="2"/>
  <c r="G30" i="2"/>
  <c r="I30" i="2"/>
  <c r="M27" i="2"/>
  <c r="F30" i="2"/>
  <c r="M30" i="2"/>
  <c r="B32" i="2" s="1"/>
  <c r="C33" i="2" s="1"/>
  <c r="C48" i="2" l="1"/>
  <c r="C39" i="2"/>
  <c r="D33" i="2"/>
  <c r="H33" i="2"/>
  <c r="F33" i="2"/>
  <c r="I33" i="2"/>
  <c r="G33" i="2"/>
  <c r="K33" i="2"/>
  <c r="J33" i="2"/>
  <c r="E33" i="2"/>
  <c r="L33" i="2"/>
  <c r="L39" i="2" l="1"/>
  <c r="L41" i="2" s="1"/>
  <c r="L48" i="2"/>
  <c r="E39" i="2"/>
  <c r="E41" i="2" s="1"/>
  <c r="E48" i="2"/>
  <c r="J39" i="2"/>
  <c r="J41" i="2" s="1"/>
  <c r="J48" i="2"/>
  <c r="K48" i="2"/>
  <c r="K39" i="2"/>
  <c r="K41" i="2" s="1"/>
  <c r="G39" i="2"/>
  <c r="G41" i="2" s="1"/>
  <c r="G48" i="2"/>
  <c r="I39" i="2"/>
  <c r="I41" i="2" s="1"/>
  <c r="I48" i="2"/>
  <c r="F39" i="2"/>
  <c r="F41" i="2" s="1"/>
  <c r="F48" i="2"/>
  <c r="H39" i="2"/>
  <c r="H41" i="2" s="1"/>
  <c r="H48" i="2"/>
  <c r="D48" i="2"/>
  <c r="D39" i="2"/>
  <c r="D41" i="2" s="1"/>
  <c r="M33" i="2"/>
  <c r="C41" i="2"/>
  <c r="M48" i="2" l="1"/>
  <c r="M39" i="2"/>
  <c r="M41" i="2"/>
  <c r="B42" i="2" s="1"/>
  <c r="G43" i="2" s="1"/>
  <c r="G49" i="2" s="1"/>
  <c r="C43" i="2"/>
  <c r="D43" i="2"/>
  <c r="D49" i="2" s="1"/>
  <c r="J43" i="2"/>
  <c r="J49" i="2" s="1"/>
  <c r="H43" i="2"/>
  <c r="H49" i="2" s="1"/>
  <c r="E43" i="2"/>
  <c r="E49" i="2" s="1"/>
  <c r="I43" i="2"/>
  <c r="I49" i="2" s="1"/>
  <c r="K43" i="2"/>
  <c r="K49" i="2" s="1"/>
  <c r="F43" i="2"/>
  <c r="F49" i="2" s="1"/>
  <c r="L43" i="2"/>
  <c r="L49" i="2" s="1"/>
  <c r="M43" i="2" l="1"/>
  <c r="C49" i="2"/>
  <c r="M49" i="2" s="1"/>
  <c r="E50" i="2"/>
  <c r="B50" i="2"/>
</calcChain>
</file>

<file path=xl/sharedStrings.xml><?xml version="1.0" encoding="utf-8"?>
<sst xmlns="http://schemas.openxmlformats.org/spreadsheetml/2006/main" count="102" uniqueCount="91">
  <si>
    <t>Localización de Markov — el pasillo de las puertas</t>
  </si>
  <si>
    <t>Parámetros del ejemplo de las diapositivas de la semana 15. Las celdas amarillas con texto azul son entradas: cámbielas y todo el libro se recalcula.</t>
  </si>
  <si>
    <t>Modelo del sensor  P(i | l)</t>
  </si>
  <si>
    <t>P(veo puerta | celda con puerta)</t>
  </si>
  <si>
    <t>Acierta el 90 % de las veces frente a una puerta</t>
  </si>
  <si>
    <t>P(veo puerta | celda sin puerta)</t>
  </si>
  <si>
    <t>Falsa alarma: dice «puerta» frente a una pared el 10 %</t>
  </si>
  <si>
    <t>Modelo de movimiento  P(l_t | l', o_t)</t>
  </si>
  <si>
    <t>Orden de avance (celdas)</t>
  </si>
  <si>
    <t>o_t: lo que dicen los encoders</t>
  </si>
  <si>
    <t>P(quedó en l' + avance − 1)  (patinó)</t>
  </si>
  <si>
    <t>Se quedó corto una celda</t>
  </si>
  <si>
    <t>P(quedó en l' + avance)</t>
  </si>
  <si>
    <t>Avanzó lo pedido</t>
  </si>
  <si>
    <t>P(quedó en l' + avance + 1)  (se pasó)</t>
  </si>
  <si>
    <t>Se pasó una celda</t>
  </si>
  <si>
    <t>Suma (debe ser 1)</t>
  </si>
  <si>
    <t>Lecturas del sensor  (1 = puerta, 0 = pared)</t>
  </si>
  <si>
    <t>Lectura del paso 1</t>
  </si>
  <si>
    <t>Al despertar, el robot ve una puerta</t>
  </si>
  <si>
    <t>Lectura del paso 3</t>
  </si>
  <si>
    <t>Después de avanzar, vuelve a ver una puerta (pruebe con 0)</t>
  </si>
  <si>
    <t>Mapa del pasillo  (1 = puerta)</t>
  </si>
  <si>
    <t>Celda l →</t>
  </si>
  <si>
    <t>¿Hay puerta?</t>
  </si>
  <si>
    <t>Celdas de 1 m. Las celdas con puerta se resaltan en café en todo el libro.</t>
  </si>
  <si>
    <t>Cómo leer el libro</t>
  </si>
  <si>
    <t>• Hoja «Paso a paso»: las cuatro creencias del ejemplo, una fila por cálculo intermedio.</t>
  </si>
  <si>
    <t>• Hoja «Movimiento»: la matriz P(l_t | l', o_t) completa que usa la suma total.</t>
  </si>
  <si>
    <t>• Hoja «Gráficas»: las cuatro creencias como barras, igual que la animación de las slides.</t>
  </si>
  <si>
    <t>• Preguntas de las slides: ¿qué pasa si el sensor es 0.6 en lugar de 0.9? ¿Y si en el paso 3 ve pared?</t>
  </si>
  <si>
    <t>Localización de Markov paso a paso</t>
  </si>
  <si>
    <t>Despertar → ver puerta → avanzar 2 celdas → ver puerta. Cada bloque muestra la ecuación y cada cálculo intermedio, celda por celda.</t>
  </si>
  <si>
    <t>Celda l</t>
  </si>
  <si>
    <t>Σ</t>
  </si>
  <si>
    <t>Mapa: ¿hay puerta?</t>
  </si>
  <si>
    <t>Paso 0 — No sé dónde estoy</t>
  </si>
  <si>
    <t>Bel₀(l) = 1 / N</t>
  </si>
  <si>
    <t>Creencia uniforme: el robot puede estar en cualquiera de las N = 10 celdas con la misma probabilidad.</t>
  </si>
  <si>
    <t>Bel₀(l)</t>
  </si>
  <si>
    <t>Todas valen 0.1 y suman 1</t>
  </si>
  <si>
    <t>Paso 1 — Actualización de percepción (Bayes): veo una puerta</t>
  </si>
  <si>
    <t>P(l | i) = P(i | l) · P(l) / P(i)        con   P(i) = Σₗ P(i | l) · P(l)</t>
  </si>
  <si>
    <t>Se multiplica la creencia por el modelo del sensor y se divide por la suma para que vuelva a sumar 1. Mirar AFILA la creencia.</t>
  </si>
  <si>
    <t>Lectura i  (1 = puerta, 0 = pared)</t>
  </si>
  <si>
    <t>P(l) = Bel₀  (antes de mirar)</t>
  </si>
  <si>
    <t>Viene del paso anterior</t>
  </si>
  <si>
    <t>P(i | l)  modelo del sensor</t>
  </si>
  <si>
    <t>0.9 si la lectura coincide con el mapa; 0.1 si no (con pared se usa 1 − p)</t>
  </si>
  <si>
    <t>P(i | l) · P(l)  (producto, sin normalizar)</t>
  </si>
  <si>
    <t>La Σ de esta fila es P(i): no suma 1</t>
  </si>
  <si>
    <t>P(i) = Σ productos  (normalizador)</t>
  </si>
  <si>
    <t>Bel₁(l) = producto / P(i)</t>
  </si>
  <si>
    <t>Creencia después de mirar: vuelve a sumar 1</t>
  </si>
  <si>
    <t>Paso 2 — Actualización de acción (suma total): avanzo 2 celdas</t>
  </si>
  <si>
    <t>P(l_t | o_t) = Σ_l'  P(l_t | l', o_t) · P(l')</t>
  </si>
  <si>
    <t>Para cada celda l_t se suman todas las formas de haber llegado: desde cada l' anterior, probabilidad de haber estado ahí × probabilidad de que el movimiento me trajera. Moverse DIFUMINA la creencia.</t>
  </si>
  <si>
    <t>P(l') = Bel₁  (antes de moverme)</t>
  </si>
  <si>
    <t>Viene del paso 1</t>
  </si>
  <si>
    <t>Desglose de la suma (solo las l' con P(l_t | l') ≠ 0):</t>
  </si>
  <si>
    <t xml:space="preserve">   0.1 · P(l_t − avance + 1)   (patinó)</t>
  </si>
  <si>
    <t>Desde la celda una antes de lo esperado</t>
  </si>
  <si>
    <t xml:space="preserve">   0.8 · P(l_t − avance)</t>
  </si>
  <si>
    <t>Desde la celda esperada</t>
  </si>
  <si>
    <t xml:space="preserve">   0.1 · P(l_t − avance − 1)   (se pasó)</t>
  </si>
  <si>
    <t>Desde la celda una más atrás</t>
  </si>
  <si>
    <t>Σ aportes  (sin normalizar)</t>
  </si>
  <si>
    <t>Σ &lt; 1: lo que se sale por el final del pasillo se pierde</t>
  </si>
  <si>
    <t>Verificación con la matriz (hoja «Movimiento»)</t>
  </si>
  <si>
    <t>SUMPRODUCT(fila l_t de la matriz, Bel₁): debe dar lo mismo que la fila anterior</t>
  </si>
  <si>
    <t>Masa que quedó en el pasillo</t>
  </si>
  <si>
    <t>Bel₂(l) = Σ aportes / masa</t>
  </si>
  <si>
    <t>Creencia después de moverse: tres picos corridos 2 celdas y más anchos</t>
  </si>
  <si>
    <t>Paso 3 — Actualización de percepción (Bayes): veo una puerta</t>
  </si>
  <si>
    <t>P(l) = Bel₂  (antes de mirar)</t>
  </si>
  <si>
    <t>Bel₃(l) = producto / P(i)</t>
  </si>
  <si>
    <t>Resumen — las cuatro creencias</t>
  </si>
  <si>
    <t>Bel₀  no sé dónde estoy</t>
  </si>
  <si>
    <t>Bel₁  veo una puerta</t>
  </si>
  <si>
    <t>Bel₂  avanzo 2 celdas</t>
  </si>
  <si>
    <t>Bel₃  veo otra puerta</t>
  </si>
  <si>
    <t>Celda más probable al final</t>
  </si>
  <si>
    <t>con probabilidad</t>
  </si>
  <si>
    <t>No es 1: el robot conserva algo de duda, porque el sensor también se equivoca.</t>
  </si>
  <si>
    <t>Fila = celda donde estoy ahora (l_t); columna = celda donde estaba (l'). Cada entrada sale de la tabla de la hoja «Modelo» según cuántas celdas hay entre l' y l_t.</t>
  </si>
  <si>
    <t>l' (donde estaba) →</t>
  </si>
  <si>
    <t>l_t (ahora) ↓</t>
  </si>
  <si>
    <t>Σ columna</t>
  </si>
  <si>
    <t>Las columnas de las últimas celdas suman menos de 1: esa probabilidad «se sale» del pasillo y por eso hay que normalizar después de mover.</t>
  </si>
  <si>
    <t>La creencia en cada paso (café: celda con puerta)</t>
  </si>
  <si>
    <t>El color café se fija al crear el libro según el mapa original (puertas en 1, 3 y 7); si cambia el mapa, las alturas se actualizan pero los colores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</si>
</sst>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·"/>
    <numFmt numFmtId="165" formatCode="0.0"/>
    <numFmt numFmtId="166" formatCode="0.0000"/>
  </numFmts>
  <fonts count="8" x14ac:knownFonts="1">
    <font>
      <sz val="11"/>
      <color theme="1"/>
      <name val="Calibri"/>
      <family val="2"/>
      <scheme val="minor"/>
    </font>
    <font>
      <b/>
      <sz val="14"/>
      <color rgb="FF1F3864"/>
      <name val="Arial"/>
    </font>
    <font>
      <i/>
      <sz val="9"/>
      <color rgb="FF595959"/>
      <name val="Arial"/>
    </font>
    <font>
      <b/>
      <sz val="10"/>
      <name val="Arial"/>
    </font>
    <font>
      <sz val="10"/>
      <name val="Arial"/>
    </font>
    <font>
      <b/>
      <sz val="10"/>
      <color rgb="FF0000FF"/>
      <name val="Arial"/>
    </font>
    <font>
      <b/>
      <sz val="11"/>
      <color rgb="FFFFFFFF"/>
      <name val="Arial"/>
    </font>
    <font>
      <i/>
      <sz val="11"/>
      <color rgb="FF1F3864"/>
      <name val="Cambria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D9D9D9"/>
      </patternFill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D32"/>
      </patternFill>
    </fill>
    <fill>
      <patternFill patternType="solid">
        <fgColor rgb="FFC55A1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2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4" borderId="0" xfId="0" applyFont="1" applyFill="1"/>
    <xf numFmtId="0" fontId="4" fillId="4" borderId="0" xfId="0" applyFont="1" applyFill="1"/>
    <xf numFmtId="0" fontId="7" fillId="0" borderId="0" xfId="0" applyFont="1"/>
    <xf numFmtId="166" fontId="3" fillId="5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6" fillId="6" borderId="0" xfId="0" applyFont="1" applyFill="1"/>
    <xf numFmtId="0" fontId="4" fillId="6" borderId="0" xfId="0" applyFont="1" applyFill="1"/>
    <xf numFmtId="0" fontId="3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6" fillId="7" borderId="0" xfId="0" applyFont="1" applyFill="1"/>
    <xf numFmtId="0" fontId="4" fillId="7" borderId="0" xfId="0" applyFont="1" applyFill="1"/>
    <xf numFmtId="2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rgb="FFFCE4D6"/>
        </patternFill>
      </fill>
    </dxf>
    <dxf>
      <fill>
        <patternFill>
          <bgColor rgb="FFE8D5C4"/>
        </patternFill>
      </fill>
    </dxf>
    <dxf>
      <fill>
        <patternFill>
          <bgColor rgb="FFE8D5C4"/>
        </patternFill>
      </fill>
    </dxf>
    <dxf>
      <fill>
        <patternFill>
          <bgColor rgb="FFE8D5C4"/>
        </patternFill>
      </fill>
    </dxf>
    <dxf>
      <fill>
        <patternFill>
          <bgColor rgb="FFE8D5C4"/>
        </patternFill>
      </fill>
    </dxf>
    <dxf>
      <fill>
        <patternFill>
          <bgColor rgb="FFE8D5C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t>Paso 0 — No sé dónde estoy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F77B4"/>
            </a:solidFill>
            <a:ln>
              <a:prstDash val="solid"/>
            </a:ln>
          </c:spPr>
          <c:invertIfNegative val="1"/>
          <c:dPt>
            <c:idx val="1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2-4414-9F94-B0EE7506C6F2}"/>
              </c:ext>
            </c:extLst>
          </c:dPt>
          <c:dPt>
            <c:idx val="3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2-4414-9F94-B0EE7506C6F2}"/>
              </c:ext>
            </c:extLst>
          </c:dPt>
          <c:dPt>
            <c:idx val="7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2-4414-9F94-B0EE7506C6F2}"/>
              </c:ext>
            </c:extLst>
          </c:dPt>
          <c:cat>
            <c:numRef>
              <c:f>'Paso a paso'!$C$4:$L$4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'Paso a paso'!$C$10:$L$10</c:f>
              <c:numCache>
                <c:formatCode>0.0000</c:formatCode>
                <c:ptCount val="1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2002-4414-9F94-B0EE7506C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0.8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t>Paso 1 — Veo una puerta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F77B4"/>
            </a:solidFill>
            <a:ln>
              <a:prstDash val="solid"/>
            </a:ln>
          </c:spPr>
          <c:invertIfNegative val="1"/>
          <c:dPt>
            <c:idx val="1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8E-45DF-B4D6-D334979E92DD}"/>
              </c:ext>
            </c:extLst>
          </c:dPt>
          <c:dPt>
            <c:idx val="3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8E-45DF-B4D6-D334979E92DD}"/>
              </c:ext>
            </c:extLst>
          </c:dPt>
          <c:dPt>
            <c:idx val="7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8E-45DF-B4D6-D334979E92DD}"/>
              </c:ext>
            </c:extLst>
          </c:dPt>
          <c:cat>
            <c:numRef>
              <c:f>'Paso a paso'!$C$4:$L$4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'Paso a paso'!$C$20:$L$20</c:f>
              <c:numCache>
                <c:formatCode>0.0000</c:formatCode>
                <c:ptCount val="10"/>
                <c:pt idx="0">
                  <c:v>2.9411764705882353E-2</c:v>
                </c:pt>
                <c:pt idx="1">
                  <c:v>0.26470588235294112</c:v>
                </c:pt>
                <c:pt idx="2">
                  <c:v>2.9411764705882353E-2</c:v>
                </c:pt>
                <c:pt idx="3">
                  <c:v>0.26470588235294112</c:v>
                </c:pt>
                <c:pt idx="4">
                  <c:v>2.9411764705882353E-2</c:v>
                </c:pt>
                <c:pt idx="5">
                  <c:v>2.9411764705882353E-2</c:v>
                </c:pt>
                <c:pt idx="6">
                  <c:v>2.9411764705882353E-2</c:v>
                </c:pt>
                <c:pt idx="7">
                  <c:v>0.26470588235294112</c:v>
                </c:pt>
                <c:pt idx="8">
                  <c:v>2.9411764705882353E-2</c:v>
                </c:pt>
                <c:pt idx="9">
                  <c:v>2.9411764705882353E-2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E88E-45DF-B4D6-D334979E9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0.8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t>Paso 2 — Avanzo 2 celdas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F77B4"/>
            </a:solidFill>
            <a:ln>
              <a:prstDash val="solid"/>
            </a:ln>
          </c:spPr>
          <c:invertIfNegative val="1"/>
          <c:dPt>
            <c:idx val="1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48-4905-BB11-8BC1F2472DBA}"/>
              </c:ext>
            </c:extLst>
          </c:dPt>
          <c:dPt>
            <c:idx val="3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48-4905-BB11-8BC1F2472DBA}"/>
              </c:ext>
            </c:extLst>
          </c:dPt>
          <c:dPt>
            <c:idx val="7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48-4905-BB11-8BC1F2472DBA}"/>
              </c:ext>
            </c:extLst>
          </c:dPt>
          <c:cat>
            <c:numRef>
              <c:f>'Paso a paso'!$C$4:$L$4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'Paso a paso'!$C$33:$L$33</c:f>
              <c:numCache>
                <c:formatCode>0.0000</c:formatCode>
                <c:ptCount val="10"/>
                <c:pt idx="0">
                  <c:v>0</c:v>
                </c:pt>
                <c:pt idx="1">
                  <c:v>3.2051282051282055E-3</c:v>
                </c:pt>
                <c:pt idx="2">
                  <c:v>5.4487179487179495E-2</c:v>
                </c:pt>
                <c:pt idx="3">
                  <c:v>0.23717948717948717</c:v>
                </c:pt>
                <c:pt idx="4">
                  <c:v>8.3333333333333343E-2</c:v>
                </c:pt>
                <c:pt idx="5">
                  <c:v>0.23717948717948717</c:v>
                </c:pt>
                <c:pt idx="6">
                  <c:v>5.7692307692307696E-2</c:v>
                </c:pt>
                <c:pt idx="7">
                  <c:v>3.2051282051282055E-2</c:v>
                </c:pt>
                <c:pt idx="8">
                  <c:v>5.7692307692307696E-2</c:v>
                </c:pt>
                <c:pt idx="9">
                  <c:v>0.23717948717948717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1E48-4905-BB11-8BC1F2472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0.8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t>Paso 3 — Veo otra puerta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F77B4"/>
            </a:solidFill>
            <a:ln>
              <a:prstDash val="solid"/>
            </a:ln>
          </c:spPr>
          <c:invertIfNegative val="1"/>
          <c:dPt>
            <c:idx val="1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AD-41F4-8757-9A6C6C854CC3}"/>
              </c:ext>
            </c:extLst>
          </c:dPt>
          <c:dPt>
            <c:idx val="3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AD-41F4-8757-9A6C6C854CC3}"/>
              </c:ext>
            </c:extLst>
          </c:dPt>
          <c:dPt>
            <c:idx val="7"/>
            <c:invertIfNegative val="1"/>
            <c:bubble3D val="0"/>
            <c:spPr>
              <a:solidFill>
                <a:srgbClr val="8C564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AD-41F4-8757-9A6C6C854CC3}"/>
              </c:ext>
            </c:extLst>
          </c:dPt>
          <c:cat>
            <c:numRef>
              <c:f>'Paso a paso'!$C$4:$L$4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'Paso a paso'!$C$43:$L$43</c:f>
              <c:numCache>
                <c:formatCode>0.0000</c:formatCode>
                <c:ptCount val="10"/>
                <c:pt idx="0">
                  <c:v>0</c:v>
                </c:pt>
                <c:pt idx="1">
                  <c:v>9.0725806451612909E-3</c:v>
                </c:pt>
                <c:pt idx="2">
                  <c:v>1.7137096774193554E-2</c:v>
                </c:pt>
                <c:pt idx="3">
                  <c:v>0.6713709677419355</c:v>
                </c:pt>
                <c:pt idx="4">
                  <c:v>2.6209677419354847E-2</c:v>
                </c:pt>
                <c:pt idx="5">
                  <c:v>7.459677419354839E-2</c:v>
                </c:pt>
                <c:pt idx="6">
                  <c:v>1.8145161290322582E-2</c:v>
                </c:pt>
                <c:pt idx="7">
                  <c:v>9.072580645161292E-2</c:v>
                </c:pt>
                <c:pt idx="8">
                  <c:v>1.8145161290322582E-2</c:v>
                </c:pt>
                <c:pt idx="9">
                  <c:v>7.459677419354839E-2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3DAD-41F4-8757-9A6C6C854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0.8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2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18</xdr:row>
      <xdr:rowOff>0</xdr:rowOff>
    </xdr:from>
    <xdr:ext cx="540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9</xdr:col>
      <xdr:colOff>0</xdr:colOff>
      <xdr:row>18</xdr:row>
      <xdr:rowOff>0</xdr:rowOff>
    </xdr:from>
    <xdr:ext cx="5400000" cy="27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showGridLines="0" tabSelected="1" workbookViewId="0"/>
  </sheetViews>
  <sheetFormatPr baseColWidth="10" defaultColWidth="9.140625" defaultRowHeight="15" x14ac:dyDescent="0.25"/>
  <cols>
    <col min="1" max="1" width="44" customWidth="1"/>
    <col min="2" max="2" width="12" customWidth="1"/>
    <col min="3" max="3" width="60" customWidth="1"/>
    <col min="4" max="13" width="7" customWidth="1"/>
  </cols>
  <sheetData>
    <row r="1" spans="1:13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" customHeight="1" x14ac:dyDescent="0.2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5">
      <c r="A5" s="2" t="s">
        <v>3</v>
      </c>
      <c r="B5" s="5">
        <v>0.9</v>
      </c>
      <c r="C5" s="3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" customHeight="1" x14ac:dyDescent="0.25">
      <c r="A6" s="2" t="s">
        <v>5</v>
      </c>
      <c r="B6" s="5">
        <v>0.1</v>
      </c>
      <c r="C6" s="3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5" customHeight="1" x14ac:dyDescent="0.25">
      <c r="A8" s="4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" customHeight="1" x14ac:dyDescent="0.25">
      <c r="A9" s="2" t="s">
        <v>8</v>
      </c>
      <c r="B9" s="6">
        <v>2</v>
      </c>
      <c r="C9" s="3" t="s">
        <v>9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" customHeight="1" x14ac:dyDescent="0.25">
      <c r="A10" s="2" t="s">
        <v>10</v>
      </c>
      <c r="B10" s="5">
        <v>0.1</v>
      </c>
      <c r="C10" s="3" t="s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" customHeight="1" x14ac:dyDescent="0.25">
      <c r="A11" s="2" t="s">
        <v>12</v>
      </c>
      <c r="B11" s="5">
        <v>0.8</v>
      </c>
      <c r="C11" s="3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" customHeight="1" x14ac:dyDescent="0.25">
      <c r="A12" s="2" t="s">
        <v>14</v>
      </c>
      <c r="B12" s="5">
        <v>0.1</v>
      </c>
      <c r="C12" s="3" t="s">
        <v>15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" customHeight="1" x14ac:dyDescent="0.25">
      <c r="A13" s="2" t="s">
        <v>16</v>
      </c>
      <c r="B13" s="7">
        <f>SUM(B10:B12)</f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" customHeight="1" x14ac:dyDescent="0.25">
      <c r="A15" s="4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" customHeight="1" x14ac:dyDescent="0.25">
      <c r="A16" s="2" t="s">
        <v>18</v>
      </c>
      <c r="B16" s="6">
        <v>1</v>
      </c>
      <c r="C16" s="3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" customHeight="1" x14ac:dyDescent="0.25">
      <c r="A17" s="2" t="s">
        <v>20</v>
      </c>
      <c r="B17" s="6">
        <v>1</v>
      </c>
      <c r="C17" s="3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" customHeight="1" x14ac:dyDescent="0.25">
      <c r="A19" s="4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" customHeight="1" x14ac:dyDescent="0.25">
      <c r="A20" s="2"/>
      <c r="B20" s="2"/>
      <c r="C20" s="4" t="s">
        <v>23</v>
      </c>
      <c r="D20" s="8">
        <v>0</v>
      </c>
      <c r="E20" s="8">
        <v>1</v>
      </c>
      <c r="F20" s="8">
        <v>2</v>
      </c>
      <c r="G20" s="8">
        <v>3</v>
      </c>
      <c r="H20" s="8">
        <v>4</v>
      </c>
      <c r="I20" s="8">
        <v>5</v>
      </c>
      <c r="J20" s="8">
        <v>6</v>
      </c>
      <c r="K20" s="8">
        <v>7</v>
      </c>
      <c r="L20" s="8">
        <v>8</v>
      </c>
      <c r="M20" s="8">
        <v>9</v>
      </c>
    </row>
    <row r="21" spans="1:13" ht="15" customHeight="1" x14ac:dyDescent="0.25">
      <c r="A21" s="2"/>
      <c r="B21" s="2"/>
      <c r="C21" s="4" t="s">
        <v>24</v>
      </c>
      <c r="D21" s="9">
        <v>0</v>
      </c>
      <c r="E21" s="9">
        <v>1</v>
      </c>
      <c r="F21" s="9">
        <v>0</v>
      </c>
      <c r="G21" s="9">
        <v>1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</row>
    <row r="22" spans="1:13" ht="15" customHeight="1" x14ac:dyDescent="0.25">
      <c r="A22" s="2"/>
      <c r="B22" s="2"/>
      <c r="C22" s="3" t="s">
        <v>25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" customHeight="1" x14ac:dyDescent="0.25">
      <c r="A24" s="4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" customHeight="1" x14ac:dyDescent="0.25">
      <c r="A25" s="2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" customHeight="1" x14ac:dyDescent="0.25">
      <c r="A26" s="2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" customHeight="1" x14ac:dyDescent="0.25">
      <c r="A27" s="2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" customHeight="1" x14ac:dyDescent="0.25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6" customWidth="1"/>
    <col min="2" max="2" width="9" customWidth="1"/>
    <col min="3" max="12" width="8" customWidth="1"/>
    <col min="13" max="13" width="10" customWidth="1"/>
    <col min="14" max="14" width="60" customWidth="1"/>
  </cols>
  <sheetData>
    <row r="1" spans="1:14" ht="15" customHeight="1" x14ac:dyDescent="0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3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4" t="s">
        <v>33</v>
      </c>
      <c r="B4" s="2"/>
      <c r="C4" s="8">
        <v>0</v>
      </c>
      <c r="D4" s="8">
        <v>1</v>
      </c>
      <c r="E4" s="8">
        <v>2</v>
      </c>
      <c r="F4" s="8">
        <v>3</v>
      </c>
      <c r="G4" s="8">
        <v>4</v>
      </c>
      <c r="H4" s="8">
        <v>5</v>
      </c>
      <c r="I4" s="8">
        <v>6</v>
      </c>
      <c r="J4" s="8">
        <v>7</v>
      </c>
      <c r="K4" s="8">
        <v>8</v>
      </c>
      <c r="L4" s="8">
        <v>9</v>
      </c>
      <c r="M4" s="8" t="s">
        <v>34</v>
      </c>
      <c r="N4" s="2"/>
    </row>
    <row r="5" spans="1:14" ht="15" customHeight="1" x14ac:dyDescent="0.25">
      <c r="A5" s="2" t="s">
        <v>35</v>
      </c>
      <c r="B5" s="2"/>
      <c r="C5" s="10">
        <f>Modelo!D21</f>
        <v>0</v>
      </c>
      <c r="D5" s="10">
        <f>Modelo!E21</f>
        <v>1</v>
      </c>
      <c r="E5" s="10">
        <f>Modelo!F21</f>
        <v>0</v>
      </c>
      <c r="F5" s="10">
        <f>Modelo!G21</f>
        <v>1</v>
      </c>
      <c r="G5" s="10">
        <f>Modelo!H21</f>
        <v>0</v>
      </c>
      <c r="H5" s="10">
        <f>Modelo!I21</f>
        <v>0</v>
      </c>
      <c r="I5" s="10">
        <f>Modelo!J21</f>
        <v>0</v>
      </c>
      <c r="J5" s="10">
        <f>Modelo!K21</f>
        <v>1</v>
      </c>
      <c r="K5" s="10">
        <f>Modelo!L21</f>
        <v>0</v>
      </c>
      <c r="L5" s="10">
        <f>Modelo!M21</f>
        <v>0</v>
      </c>
      <c r="M5" s="2"/>
      <c r="N5" s="2"/>
    </row>
    <row r="6" spans="1:14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" customHeight="1" x14ac:dyDescent="0.25">
      <c r="A7" s="11" t="s">
        <v>36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8" customHeight="1" x14ac:dyDescent="0.25">
      <c r="A8" s="13" t="s">
        <v>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" customHeight="1" x14ac:dyDescent="0.25">
      <c r="A9" s="3" t="s">
        <v>38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25">
      <c r="A10" s="4" t="s">
        <v>39</v>
      </c>
      <c r="B10" s="2"/>
      <c r="C10" s="14">
        <f t="shared" ref="C10:L10" si="0">1/COUNT($C$4:$L$4)</f>
        <v>0.1</v>
      </c>
      <c r="D10" s="14">
        <f t="shared" si="0"/>
        <v>0.1</v>
      </c>
      <c r="E10" s="14">
        <f t="shared" si="0"/>
        <v>0.1</v>
      </c>
      <c r="F10" s="14">
        <f t="shared" si="0"/>
        <v>0.1</v>
      </c>
      <c r="G10" s="14">
        <f t="shared" si="0"/>
        <v>0.1</v>
      </c>
      <c r="H10" s="14">
        <f t="shared" si="0"/>
        <v>0.1</v>
      </c>
      <c r="I10" s="14">
        <f t="shared" si="0"/>
        <v>0.1</v>
      </c>
      <c r="J10" s="14">
        <f t="shared" si="0"/>
        <v>0.1</v>
      </c>
      <c r="K10" s="14">
        <f t="shared" si="0"/>
        <v>0.1</v>
      </c>
      <c r="L10" s="14">
        <f t="shared" si="0"/>
        <v>0.1</v>
      </c>
      <c r="M10" s="15">
        <f>SUM(C10:L10)</f>
        <v>0.99999999999999989</v>
      </c>
      <c r="N10" s="3" t="s">
        <v>40</v>
      </c>
    </row>
    <row r="11" spans="1:14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25">
      <c r="A12" s="16" t="s">
        <v>41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8" customHeight="1" x14ac:dyDescent="0.25">
      <c r="A13" s="13" t="s">
        <v>42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" customHeight="1" x14ac:dyDescent="0.25">
      <c r="A14" s="3" t="s">
        <v>43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" customHeight="1" x14ac:dyDescent="0.25">
      <c r="A15" s="2" t="s">
        <v>44</v>
      </c>
      <c r="B15" s="18">
        <f>Modelo!B16</f>
        <v>1</v>
      </c>
      <c r="C15" s="3" t="str">
        <f>IF(B15=1,"el robot ve una puerta","el robot ve pared")</f>
        <v>el robot ve una puerta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" customHeight="1" x14ac:dyDescent="0.25">
      <c r="A16" s="2" t="s">
        <v>45</v>
      </c>
      <c r="B16" s="2"/>
      <c r="C16" s="19">
        <f t="shared" ref="C16:L16" si="1">C10</f>
        <v>0.1</v>
      </c>
      <c r="D16" s="19">
        <f t="shared" si="1"/>
        <v>0.1</v>
      </c>
      <c r="E16" s="19">
        <f t="shared" si="1"/>
        <v>0.1</v>
      </c>
      <c r="F16" s="19">
        <f t="shared" si="1"/>
        <v>0.1</v>
      </c>
      <c r="G16" s="19">
        <f t="shared" si="1"/>
        <v>0.1</v>
      </c>
      <c r="H16" s="19">
        <f t="shared" si="1"/>
        <v>0.1</v>
      </c>
      <c r="I16" s="19">
        <f t="shared" si="1"/>
        <v>0.1</v>
      </c>
      <c r="J16" s="19">
        <f t="shared" si="1"/>
        <v>0.1</v>
      </c>
      <c r="K16" s="19">
        <f t="shared" si="1"/>
        <v>0.1</v>
      </c>
      <c r="L16" s="19">
        <f t="shared" si="1"/>
        <v>0.1</v>
      </c>
      <c r="M16" s="15">
        <f>SUM(C16:L16)</f>
        <v>0.99999999999999989</v>
      </c>
      <c r="N16" s="3" t="s">
        <v>46</v>
      </c>
    </row>
    <row r="17" spans="1:14" ht="15" customHeight="1" x14ac:dyDescent="0.25">
      <c r="A17" s="2" t="s">
        <v>47</v>
      </c>
      <c r="B17" s="2"/>
      <c r="C17" s="20">
        <f>IF($B$15=1,IF(C$5=1,Modelo!$B$5,Modelo!$B$6),IF(C$5=1,1-Modelo!$B$5,1-Modelo!$B$6))</f>
        <v>0.1</v>
      </c>
      <c r="D17" s="20">
        <f>IF($B$15=1,IF(D$5=1,Modelo!$B$5,Modelo!$B$6),IF(D$5=1,1-Modelo!$B$5,1-Modelo!$B$6))</f>
        <v>0.9</v>
      </c>
      <c r="E17" s="20">
        <f>IF($B$15=1,IF(E$5=1,Modelo!$B$5,Modelo!$B$6),IF(E$5=1,1-Modelo!$B$5,1-Modelo!$B$6))</f>
        <v>0.1</v>
      </c>
      <c r="F17" s="20">
        <f>IF($B$15=1,IF(F$5=1,Modelo!$B$5,Modelo!$B$6),IF(F$5=1,1-Modelo!$B$5,1-Modelo!$B$6))</f>
        <v>0.9</v>
      </c>
      <c r="G17" s="20">
        <f>IF($B$15=1,IF(G$5=1,Modelo!$B$5,Modelo!$B$6),IF(G$5=1,1-Modelo!$B$5,1-Modelo!$B$6))</f>
        <v>0.1</v>
      </c>
      <c r="H17" s="20">
        <f>IF($B$15=1,IF(H$5=1,Modelo!$B$5,Modelo!$B$6),IF(H$5=1,1-Modelo!$B$5,1-Modelo!$B$6))</f>
        <v>0.1</v>
      </c>
      <c r="I17" s="20">
        <f>IF($B$15=1,IF(I$5=1,Modelo!$B$5,Modelo!$B$6),IF(I$5=1,1-Modelo!$B$5,1-Modelo!$B$6))</f>
        <v>0.1</v>
      </c>
      <c r="J17" s="20">
        <f>IF($B$15=1,IF(J$5=1,Modelo!$B$5,Modelo!$B$6),IF(J$5=1,1-Modelo!$B$5,1-Modelo!$B$6))</f>
        <v>0.9</v>
      </c>
      <c r="K17" s="20">
        <f>IF($B$15=1,IF(K$5=1,Modelo!$B$5,Modelo!$B$6),IF(K$5=1,1-Modelo!$B$5,1-Modelo!$B$6))</f>
        <v>0.1</v>
      </c>
      <c r="L17" s="20">
        <f>IF($B$15=1,IF(L$5=1,Modelo!$B$5,Modelo!$B$6),IF(L$5=1,1-Modelo!$B$5,1-Modelo!$B$6))</f>
        <v>0.1</v>
      </c>
      <c r="M17" s="2"/>
      <c r="N17" s="3" t="s">
        <v>48</v>
      </c>
    </row>
    <row r="18" spans="1:14" ht="15" customHeight="1" x14ac:dyDescent="0.25">
      <c r="A18" s="2" t="s">
        <v>49</v>
      </c>
      <c r="B18" s="2"/>
      <c r="C18" s="19">
        <f t="shared" ref="C18:L18" si="2">C17*C16</f>
        <v>1.0000000000000002E-2</v>
      </c>
      <c r="D18" s="19">
        <f t="shared" si="2"/>
        <v>9.0000000000000011E-2</v>
      </c>
      <c r="E18" s="19">
        <f t="shared" si="2"/>
        <v>1.0000000000000002E-2</v>
      </c>
      <c r="F18" s="19">
        <f t="shared" si="2"/>
        <v>9.0000000000000011E-2</v>
      </c>
      <c r="G18" s="19">
        <f t="shared" si="2"/>
        <v>1.0000000000000002E-2</v>
      </c>
      <c r="H18" s="19">
        <f t="shared" si="2"/>
        <v>1.0000000000000002E-2</v>
      </c>
      <c r="I18" s="19">
        <f t="shared" si="2"/>
        <v>1.0000000000000002E-2</v>
      </c>
      <c r="J18" s="19">
        <f t="shared" si="2"/>
        <v>9.0000000000000011E-2</v>
      </c>
      <c r="K18" s="19">
        <f t="shared" si="2"/>
        <v>1.0000000000000002E-2</v>
      </c>
      <c r="L18" s="19">
        <f t="shared" si="2"/>
        <v>1.0000000000000002E-2</v>
      </c>
      <c r="M18" s="15">
        <f>SUM(C18:L18)</f>
        <v>0.34000000000000008</v>
      </c>
      <c r="N18" s="3" t="s">
        <v>50</v>
      </c>
    </row>
    <row r="19" spans="1:14" ht="15" customHeight="1" x14ac:dyDescent="0.25">
      <c r="A19" s="4" t="s">
        <v>51</v>
      </c>
      <c r="B19" s="15">
        <f>M18</f>
        <v>0.34000000000000008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" customHeight="1" x14ac:dyDescent="0.25">
      <c r="A20" s="4" t="s">
        <v>52</v>
      </c>
      <c r="B20" s="2"/>
      <c r="C20" s="14">
        <f t="shared" ref="C20:L20" si="3">C18/$B$19</f>
        <v>2.9411764705882353E-2</v>
      </c>
      <c r="D20" s="14">
        <f t="shared" si="3"/>
        <v>0.26470588235294112</v>
      </c>
      <c r="E20" s="14">
        <f t="shared" si="3"/>
        <v>2.9411764705882353E-2</v>
      </c>
      <c r="F20" s="14">
        <f t="shared" si="3"/>
        <v>0.26470588235294112</v>
      </c>
      <c r="G20" s="14">
        <f t="shared" si="3"/>
        <v>2.9411764705882353E-2</v>
      </c>
      <c r="H20" s="14">
        <f t="shared" si="3"/>
        <v>2.9411764705882353E-2</v>
      </c>
      <c r="I20" s="14">
        <f t="shared" si="3"/>
        <v>2.9411764705882353E-2</v>
      </c>
      <c r="J20" s="14">
        <f t="shared" si="3"/>
        <v>0.26470588235294112</v>
      </c>
      <c r="K20" s="14">
        <f t="shared" si="3"/>
        <v>2.9411764705882353E-2</v>
      </c>
      <c r="L20" s="14">
        <f t="shared" si="3"/>
        <v>2.9411764705882353E-2</v>
      </c>
      <c r="M20" s="15">
        <f>SUM(C20:L20)</f>
        <v>0.99999999999999989</v>
      </c>
      <c r="N20" s="3" t="s">
        <v>53</v>
      </c>
    </row>
    <row r="21" spans="1:14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" customHeight="1" x14ac:dyDescent="0.25">
      <c r="A22" s="21" t="s">
        <v>54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18" customHeight="1" x14ac:dyDescent="0.25">
      <c r="A23" s="13" t="s">
        <v>55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" customHeight="1" x14ac:dyDescent="0.25">
      <c r="A24" s="3" t="s">
        <v>56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" customHeight="1" x14ac:dyDescent="0.25">
      <c r="A25" s="2" t="s">
        <v>57</v>
      </c>
      <c r="B25" s="2"/>
      <c r="C25" s="19">
        <f t="shared" ref="C25:L25" si="4">C20</f>
        <v>2.9411764705882353E-2</v>
      </c>
      <c r="D25" s="19">
        <f t="shared" si="4"/>
        <v>0.26470588235294112</v>
      </c>
      <c r="E25" s="19">
        <f t="shared" si="4"/>
        <v>2.9411764705882353E-2</v>
      </c>
      <c r="F25" s="19">
        <f t="shared" si="4"/>
        <v>0.26470588235294112</v>
      </c>
      <c r="G25" s="19">
        <f t="shared" si="4"/>
        <v>2.9411764705882353E-2</v>
      </c>
      <c r="H25" s="19">
        <f t="shared" si="4"/>
        <v>2.9411764705882353E-2</v>
      </c>
      <c r="I25" s="19">
        <f t="shared" si="4"/>
        <v>2.9411764705882353E-2</v>
      </c>
      <c r="J25" s="19">
        <f t="shared" si="4"/>
        <v>0.26470588235294112</v>
      </c>
      <c r="K25" s="19">
        <f t="shared" si="4"/>
        <v>2.9411764705882353E-2</v>
      </c>
      <c r="L25" s="19">
        <f t="shared" si="4"/>
        <v>2.9411764705882353E-2</v>
      </c>
      <c r="M25" s="15">
        <f>SUM(C25:L25)</f>
        <v>0.99999999999999989</v>
      </c>
      <c r="N25" s="3" t="s">
        <v>58</v>
      </c>
    </row>
    <row r="26" spans="1:14" ht="15" customHeight="1" x14ac:dyDescent="0.25">
      <c r="A26" s="4" t="s">
        <v>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" customHeight="1" x14ac:dyDescent="0.25">
      <c r="A27" s="2" t="s">
        <v>60</v>
      </c>
      <c r="B27" s="2"/>
      <c r="C27" s="19">
        <f>IF(AND((C$4-(Modelo!$B$9+(-1)))&gt;=0,(C$4-(Modelo!$B$9+(-1)))&lt;=9),Modelo!$B$10*INDEX($C$25:$L$25,1,(C$4-(Modelo!$B$9+(-1)))+1),0)</f>
        <v>0</v>
      </c>
      <c r="D27" s="19">
        <f>IF(AND((D$4-(Modelo!$B$9+(-1)))&gt;=0,(D$4-(Modelo!$B$9+(-1)))&lt;=9),Modelo!$B$10*INDEX($C$25:$L$25,1,(D$4-(Modelo!$B$9+(-1)))+1),0)</f>
        <v>2.9411764705882353E-3</v>
      </c>
      <c r="E27" s="19">
        <f>IF(AND((E$4-(Modelo!$B$9+(-1)))&gt;=0,(E$4-(Modelo!$B$9+(-1)))&lt;=9),Modelo!$B$10*INDEX($C$25:$L$25,1,(E$4-(Modelo!$B$9+(-1)))+1),0)</f>
        <v>2.6470588235294114E-2</v>
      </c>
      <c r="F27" s="19">
        <f>IF(AND((F$4-(Modelo!$B$9+(-1)))&gt;=0,(F$4-(Modelo!$B$9+(-1)))&lt;=9),Modelo!$B$10*INDEX($C$25:$L$25,1,(F$4-(Modelo!$B$9+(-1)))+1),0)</f>
        <v>2.9411764705882353E-3</v>
      </c>
      <c r="G27" s="19">
        <f>IF(AND((G$4-(Modelo!$B$9+(-1)))&gt;=0,(G$4-(Modelo!$B$9+(-1)))&lt;=9),Modelo!$B$10*INDEX($C$25:$L$25,1,(G$4-(Modelo!$B$9+(-1)))+1),0)</f>
        <v>2.6470588235294114E-2</v>
      </c>
      <c r="H27" s="19">
        <f>IF(AND((H$4-(Modelo!$B$9+(-1)))&gt;=0,(H$4-(Modelo!$B$9+(-1)))&lt;=9),Modelo!$B$10*INDEX($C$25:$L$25,1,(H$4-(Modelo!$B$9+(-1)))+1),0)</f>
        <v>2.9411764705882353E-3</v>
      </c>
      <c r="I27" s="19">
        <f>IF(AND((I$4-(Modelo!$B$9+(-1)))&gt;=0,(I$4-(Modelo!$B$9+(-1)))&lt;=9),Modelo!$B$10*INDEX($C$25:$L$25,1,(I$4-(Modelo!$B$9+(-1)))+1),0)</f>
        <v>2.9411764705882353E-3</v>
      </c>
      <c r="J27" s="19">
        <f>IF(AND((J$4-(Modelo!$B$9+(-1)))&gt;=0,(J$4-(Modelo!$B$9+(-1)))&lt;=9),Modelo!$B$10*INDEX($C$25:$L$25,1,(J$4-(Modelo!$B$9+(-1)))+1),0)</f>
        <v>2.9411764705882353E-3</v>
      </c>
      <c r="K27" s="19">
        <f>IF(AND((K$4-(Modelo!$B$9+(-1)))&gt;=0,(K$4-(Modelo!$B$9+(-1)))&lt;=9),Modelo!$B$10*INDEX($C$25:$L$25,1,(K$4-(Modelo!$B$9+(-1)))+1),0)</f>
        <v>2.6470588235294114E-2</v>
      </c>
      <c r="L27" s="19">
        <f>IF(AND((L$4-(Modelo!$B$9+(-1)))&gt;=0,(L$4-(Modelo!$B$9+(-1)))&lt;=9),Modelo!$B$10*INDEX($C$25:$L$25,1,(L$4-(Modelo!$B$9+(-1)))+1),0)</f>
        <v>2.9411764705882353E-3</v>
      </c>
      <c r="M27" s="15">
        <f>SUM(C27:L27)</f>
        <v>9.7058823529411767E-2</v>
      </c>
      <c r="N27" s="3" t="s">
        <v>61</v>
      </c>
    </row>
    <row r="28" spans="1:14" ht="15" customHeight="1" x14ac:dyDescent="0.25">
      <c r="A28" s="2" t="s">
        <v>62</v>
      </c>
      <c r="B28" s="2"/>
      <c r="C28" s="19">
        <f>IF(AND((C$4-(Modelo!$B$9+(0)))&gt;=0,(C$4-(Modelo!$B$9+(0)))&lt;=9),Modelo!$B$11*INDEX($C$25:$L$25,1,(C$4-(Modelo!$B$9+(0)))+1),0)</f>
        <v>0</v>
      </c>
      <c r="D28" s="19">
        <f>IF(AND((D$4-(Modelo!$B$9+(0)))&gt;=0,(D$4-(Modelo!$B$9+(0)))&lt;=9),Modelo!$B$11*INDEX($C$25:$L$25,1,(D$4-(Modelo!$B$9+(0)))+1),0)</f>
        <v>0</v>
      </c>
      <c r="E28" s="19">
        <f>IF(AND((E$4-(Modelo!$B$9+(0)))&gt;=0,(E$4-(Modelo!$B$9+(0)))&lt;=9),Modelo!$B$11*INDEX($C$25:$L$25,1,(E$4-(Modelo!$B$9+(0)))+1),0)</f>
        <v>2.3529411764705882E-2</v>
      </c>
      <c r="F28" s="19">
        <f>IF(AND((F$4-(Modelo!$B$9+(0)))&gt;=0,(F$4-(Modelo!$B$9+(0)))&lt;=9),Modelo!$B$11*INDEX($C$25:$L$25,1,(F$4-(Modelo!$B$9+(0)))+1),0)</f>
        <v>0.21176470588235291</v>
      </c>
      <c r="G28" s="19">
        <f>IF(AND((G$4-(Modelo!$B$9+(0)))&gt;=0,(G$4-(Modelo!$B$9+(0)))&lt;=9),Modelo!$B$11*INDEX($C$25:$L$25,1,(G$4-(Modelo!$B$9+(0)))+1),0)</f>
        <v>2.3529411764705882E-2</v>
      </c>
      <c r="H28" s="19">
        <f>IF(AND((H$4-(Modelo!$B$9+(0)))&gt;=0,(H$4-(Modelo!$B$9+(0)))&lt;=9),Modelo!$B$11*INDEX($C$25:$L$25,1,(H$4-(Modelo!$B$9+(0)))+1),0)</f>
        <v>0.21176470588235291</v>
      </c>
      <c r="I28" s="19">
        <f>IF(AND((I$4-(Modelo!$B$9+(0)))&gt;=0,(I$4-(Modelo!$B$9+(0)))&lt;=9),Modelo!$B$11*INDEX($C$25:$L$25,1,(I$4-(Modelo!$B$9+(0)))+1),0)</f>
        <v>2.3529411764705882E-2</v>
      </c>
      <c r="J28" s="19">
        <f>IF(AND((J$4-(Modelo!$B$9+(0)))&gt;=0,(J$4-(Modelo!$B$9+(0)))&lt;=9),Modelo!$B$11*INDEX($C$25:$L$25,1,(J$4-(Modelo!$B$9+(0)))+1),0)</f>
        <v>2.3529411764705882E-2</v>
      </c>
      <c r="K28" s="19">
        <f>IF(AND((K$4-(Modelo!$B$9+(0)))&gt;=0,(K$4-(Modelo!$B$9+(0)))&lt;=9),Modelo!$B$11*INDEX($C$25:$L$25,1,(K$4-(Modelo!$B$9+(0)))+1),0)</f>
        <v>2.3529411764705882E-2</v>
      </c>
      <c r="L28" s="19">
        <f>IF(AND((L$4-(Modelo!$B$9+(0)))&gt;=0,(L$4-(Modelo!$B$9+(0)))&lt;=9),Modelo!$B$11*INDEX($C$25:$L$25,1,(L$4-(Modelo!$B$9+(0)))+1),0)</f>
        <v>0.21176470588235291</v>
      </c>
      <c r="M28" s="15">
        <f>SUM(C28:L28)</f>
        <v>0.75294117647058822</v>
      </c>
      <c r="N28" s="3" t="s">
        <v>63</v>
      </c>
    </row>
    <row r="29" spans="1:14" ht="15" customHeight="1" x14ac:dyDescent="0.25">
      <c r="A29" s="2" t="s">
        <v>64</v>
      </c>
      <c r="B29" s="2"/>
      <c r="C29" s="19">
        <f>IF(AND((C$4-(Modelo!$B$9+(1)))&gt;=0,(C$4-(Modelo!$B$9+(1)))&lt;=9),Modelo!$B$12*INDEX($C$25:$L$25,1,(C$4-(Modelo!$B$9+(1)))+1),0)</f>
        <v>0</v>
      </c>
      <c r="D29" s="19">
        <f>IF(AND((D$4-(Modelo!$B$9+(1)))&gt;=0,(D$4-(Modelo!$B$9+(1)))&lt;=9),Modelo!$B$12*INDEX($C$25:$L$25,1,(D$4-(Modelo!$B$9+(1)))+1),0)</f>
        <v>0</v>
      </c>
      <c r="E29" s="19">
        <f>IF(AND((E$4-(Modelo!$B$9+(1)))&gt;=0,(E$4-(Modelo!$B$9+(1)))&lt;=9),Modelo!$B$12*INDEX($C$25:$L$25,1,(E$4-(Modelo!$B$9+(1)))+1),0)</f>
        <v>0</v>
      </c>
      <c r="F29" s="19">
        <f>IF(AND((F$4-(Modelo!$B$9+(1)))&gt;=0,(F$4-(Modelo!$B$9+(1)))&lt;=9),Modelo!$B$12*INDEX($C$25:$L$25,1,(F$4-(Modelo!$B$9+(1)))+1),0)</f>
        <v>2.9411764705882353E-3</v>
      </c>
      <c r="G29" s="19">
        <f>IF(AND((G$4-(Modelo!$B$9+(1)))&gt;=0,(G$4-(Modelo!$B$9+(1)))&lt;=9),Modelo!$B$12*INDEX($C$25:$L$25,1,(G$4-(Modelo!$B$9+(1)))+1),0)</f>
        <v>2.6470588235294114E-2</v>
      </c>
      <c r="H29" s="19">
        <f>IF(AND((H$4-(Modelo!$B$9+(1)))&gt;=0,(H$4-(Modelo!$B$9+(1)))&lt;=9),Modelo!$B$12*INDEX($C$25:$L$25,1,(H$4-(Modelo!$B$9+(1)))+1),0)</f>
        <v>2.9411764705882353E-3</v>
      </c>
      <c r="I29" s="19">
        <f>IF(AND((I$4-(Modelo!$B$9+(1)))&gt;=0,(I$4-(Modelo!$B$9+(1)))&lt;=9),Modelo!$B$12*INDEX($C$25:$L$25,1,(I$4-(Modelo!$B$9+(1)))+1),0)</f>
        <v>2.6470588235294114E-2</v>
      </c>
      <c r="J29" s="19">
        <f>IF(AND((J$4-(Modelo!$B$9+(1)))&gt;=0,(J$4-(Modelo!$B$9+(1)))&lt;=9),Modelo!$B$12*INDEX($C$25:$L$25,1,(J$4-(Modelo!$B$9+(1)))+1),0)</f>
        <v>2.9411764705882353E-3</v>
      </c>
      <c r="K29" s="19">
        <f>IF(AND((K$4-(Modelo!$B$9+(1)))&gt;=0,(K$4-(Modelo!$B$9+(1)))&lt;=9),Modelo!$B$12*INDEX($C$25:$L$25,1,(K$4-(Modelo!$B$9+(1)))+1),0)</f>
        <v>2.9411764705882353E-3</v>
      </c>
      <c r="L29" s="19">
        <f>IF(AND((L$4-(Modelo!$B$9+(1)))&gt;=0,(L$4-(Modelo!$B$9+(1)))&lt;=9),Modelo!$B$12*INDEX($C$25:$L$25,1,(L$4-(Modelo!$B$9+(1)))+1),0)</f>
        <v>2.9411764705882353E-3</v>
      </c>
      <c r="M29" s="15">
        <f>SUM(C29:L29)</f>
        <v>6.7647058823529407E-2</v>
      </c>
      <c r="N29" s="3" t="s">
        <v>65</v>
      </c>
    </row>
    <row r="30" spans="1:14" ht="15" customHeight="1" x14ac:dyDescent="0.25">
      <c r="A30" s="2" t="s">
        <v>66</v>
      </c>
      <c r="B30" s="2"/>
      <c r="C30" s="19">
        <f t="shared" ref="C30:L30" si="5">SUM(C27:C29)</f>
        <v>0</v>
      </c>
      <c r="D30" s="19">
        <f t="shared" si="5"/>
        <v>2.9411764705882353E-3</v>
      </c>
      <c r="E30" s="19">
        <f t="shared" si="5"/>
        <v>4.9999999999999996E-2</v>
      </c>
      <c r="F30" s="19">
        <f t="shared" si="5"/>
        <v>0.21764705882352936</v>
      </c>
      <c r="G30" s="19">
        <f t="shared" si="5"/>
        <v>7.647058823529411E-2</v>
      </c>
      <c r="H30" s="19">
        <f t="shared" si="5"/>
        <v>0.21764705882352936</v>
      </c>
      <c r="I30" s="19">
        <f t="shared" si="5"/>
        <v>5.2941176470588228E-2</v>
      </c>
      <c r="J30" s="19">
        <f t="shared" si="5"/>
        <v>2.9411764705882353E-2</v>
      </c>
      <c r="K30" s="19">
        <f t="shared" si="5"/>
        <v>5.2941176470588228E-2</v>
      </c>
      <c r="L30" s="19">
        <f t="shared" si="5"/>
        <v>0.21764705882352936</v>
      </c>
      <c r="M30" s="15">
        <f>SUM(C30:L30)</f>
        <v>0.91764705882352926</v>
      </c>
      <c r="N30" s="3" t="s">
        <v>67</v>
      </c>
    </row>
    <row r="31" spans="1:14" ht="15" customHeight="1" x14ac:dyDescent="0.25">
      <c r="A31" s="2" t="s">
        <v>68</v>
      </c>
      <c r="B31" s="2"/>
      <c r="C31" s="19">
        <f>SUMPRODUCT(Movimiento!$C$6:$L$6,$C$25:$L$25)</f>
        <v>0</v>
      </c>
      <c r="D31" s="19">
        <f>SUMPRODUCT(Movimiento!$C$7:$L$7,$C$25:$L$25)</f>
        <v>2.9411764705882353E-3</v>
      </c>
      <c r="E31" s="19">
        <f>SUMPRODUCT(Movimiento!$C$8:$L$8,$C$25:$L$25)</f>
        <v>4.9999999999999996E-2</v>
      </c>
      <c r="F31" s="19">
        <f>SUMPRODUCT(Movimiento!$C$9:$L$9,$C$25:$L$25)</f>
        <v>0.21764705882352936</v>
      </c>
      <c r="G31" s="19">
        <f>SUMPRODUCT(Movimiento!$C$10:$L$10,$C$25:$L$25)</f>
        <v>7.647058823529411E-2</v>
      </c>
      <c r="H31" s="19">
        <f>SUMPRODUCT(Movimiento!$C$11:$L$11,$C$25:$L$25)</f>
        <v>0.21764705882352936</v>
      </c>
      <c r="I31" s="19">
        <f>SUMPRODUCT(Movimiento!$C$12:$L$12,$C$25:$L$25)</f>
        <v>5.2941176470588228E-2</v>
      </c>
      <c r="J31" s="19">
        <f>SUMPRODUCT(Movimiento!$C$13:$L$13,$C$25:$L$25)</f>
        <v>2.9411764705882353E-2</v>
      </c>
      <c r="K31" s="19">
        <f>SUMPRODUCT(Movimiento!$C$14:$L$14,$C$25:$L$25)</f>
        <v>5.2941176470588228E-2</v>
      </c>
      <c r="L31" s="19">
        <f>SUMPRODUCT(Movimiento!$C$15:$L$15,$C$25:$L$25)</f>
        <v>0.21764705882352936</v>
      </c>
      <c r="M31" s="15">
        <f>SUM(C31:L31)</f>
        <v>0.91764705882352926</v>
      </c>
      <c r="N31" s="3" t="s">
        <v>69</v>
      </c>
    </row>
    <row r="32" spans="1:14" ht="15" customHeight="1" x14ac:dyDescent="0.25">
      <c r="A32" s="4" t="s">
        <v>70</v>
      </c>
      <c r="B32" s="15">
        <f>M30</f>
        <v>0.91764705882352926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" customHeight="1" x14ac:dyDescent="0.25">
      <c r="A33" s="4" t="s">
        <v>71</v>
      </c>
      <c r="B33" s="2"/>
      <c r="C33" s="14">
        <f t="shared" ref="C33:L33" si="6">C30/$B$32</f>
        <v>0</v>
      </c>
      <c r="D33" s="14">
        <f t="shared" si="6"/>
        <v>3.2051282051282055E-3</v>
      </c>
      <c r="E33" s="14">
        <f t="shared" si="6"/>
        <v>5.4487179487179495E-2</v>
      </c>
      <c r="F33" s="14">
        <f t="shared" si="6"/>
        <v>0.23717948717948717</v>
      </c>
      <c r="G33" s="14">
        <f t="shared" si="6"/>
        <v>8.3333333333333343E-2</v>
      </c>
      <c r="H33" s="14">
        <f t="shared" si="6"/>
        <v>0.23717948717948717</v>
      </c>
      <c r="I33" s="14">
        <f t="shared" si="6"/>
        <v>5.7692307692307696E-2</v>
      </c>
      <c r="J33" s="14">
        <f t="shared" si="6"/>
        <v>3.2051282051282055E-2</v>
      </c>
      <c r="K33" s="14">
        <f t="shared" si="6"/>
        <v>5.7692307692307696E-2</v>
      </c>
      <c r="L33" s="14">
        <f t="shared" si="6"/>
        <v>0.23717948717948717</v>
      </c>
      <c r="M33" s="15">
        <f>SUM(C33:L33)</f>
        <v>1</v>
      </c>
      <c r="N33" s="3" t="s">
        <v>72</v>
      </c>
    </row>
    <row r="34" spans="1:14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" customHeight="1" x14ac:dyDescent="0.25">
      <c r="A35" s="16" t="s">
        <v>73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8" customHeight="1" x14ac:dyDescent="0.25">
      <c r="A36" s="13" t="s">
        <v>42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" customHeight="1" x14ac:dyDescent="0.25">
      <c r="A37" s="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5" customHeight="1" x14ac:dyDescent="0.25">
      <c r="A38" s="2" t="s">
        <v>44</v>
      </c>
      <c r="B38" s="18">
        <f>Modelo!B17</f>
        <v>1</v>
      </c>
      <c r="C38" s="3" t="str">
        <f>IF(B38=1,"el robot ve una puerta","el robot ve pared")</f>
        <v>el robot ve una puerta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5" customHeight="1" x14ac:dyDescent="0.25">
      <c r="A39" s="2" t="s">
        <v>74</v>
      </c>
      <c r="B39" s="2"/>
      <c r="C39" s="19">
        <f t="shared" ref="C39:L39" si="7">C33</f>
        <v>0</v>
      </c>
      <c r="D39" s="19">
        <f t="shared" si="7"/>
        <v>3.2051282051282055E-3</v>
      </c>
      <c r="E39" s="19">
        <f t="shared" si="7"/>
        <v>5.4487179487179495E-2</v>
      </c>
      <c r="F39" s="19">
        <f t="shared" si="7"/>
        <v>0.23717948717948717</v>
      </c>
      <c r="G39" s="19">
        <f t="shared" si="7"/>
        <v>8.3333333333333343E-2</v>
      </c>
      <c r="H39" s="19">
        <f t="shared" si="7"/>
        <v>0.23717948717948717</v>
      </c>
      <c r="I39" s="19">
        <f t="shared" si="7"/>
        <v>5.7692307692307696E-2</v>
      </c>
      <c r="J39" s="19">
        <f t="shared" si="7"/>
        <v>3.2051282051282055E-2</v>
      </c>
      <c r="K39" s="19">
        <f t="shared" si="7"/>
        <v>5.7692307692307696E-2</v>
      </c>
      <c r="L39" s="19">
        <f t="shared" si="7"/>
        <v>0.23717948717948717</v>
      </c>
      <c r="M39" s="15">
        <f>SUM(C39:L39)</f>
        <v>1</v>
      </c>
      <c r="N39" s="3" t="s">
        <v>46</v>
      </c>
    </row>
    <row r="40" spans="1:14" ht="15" customHeight="1" x14ac:dyDescent="0.25">
      <c r="A40" s="2" t="s">
        <v>47</v>
      </c>
      <c r="B40" s="2"/>
      <c r="C40" s="20">
        <f>IF($B$38=1,IF(C$5=1,Modelo!$B$5,Modelo!$B$6),IF(C$5=1,1-Modelo!$B$5,1-Modelo!$B$6))</f>
        <v>0.1</v>
      </c>
      <c r="D40" s="20">
        <f>IF($B$38=1,IF(D$5=1,Modelo!$B$5,Modelo!$B$6),IF(D$5=1,1-Modelo!$B$5,1-Modelo!$B$6))</f>
        <v>0.9</v>
      </c>
      <c r="E40" s="20">
        <f>IF($B$38=1,IF(E$5=1,Modelo!$B$5,Modelo!$B$6),IF(E$5=1,1-Modelo!$B$5,1-Modelo!$B$6))</f>
        <v>0.1</v>
      </c>
      <c r="F40" s="20">
        <f>IF($B$38=1,IF(F$5=1,Modelo!$B$5,Modelo!$B$6),IF(F$5=1,1-Modelo!$B$5,1-Modelo!$B$6))</f>
        <v>0.9</v>
      </c>
      <c r="G40" s="20">
        <f>IF($B$38=1,IF(G$5=1,Modelo!$B$5,Modelo!$B$6),IF(G$5=1,1-Modelo!$B$5,1-Modelo!$B$6))</f>
        <v>0.1</v>
      </c>
      <c r="H40" s="20">
        <f>IF($B$38=1,IF(H$5=1,Modelo!$B$5,Modelo!$B$6),IF(H$5=1,1-Modelo!$B$5,1-Modelo!$B$6))</f>
        <v>0.1</v>
      </c>
      <c r="I40" s="20">
        <f>IF($B$38=1,IF(I$5=1,Modelo!$B$5,Modelo!$B$6),IF(I$5=1,1-Modelo!$B$5,1-Modelo!$B$6))</f>
        <v>0.1</v>
      </c>
      <c r="J40" s="20">
        <f>IF($B$38=1,IF(J$5=1,Modelo!$B$5,Modelo!$B$6),IF(J$5=1,1-Modelo!$B$5,1-Modelo!$B$6))</f>
        <v>0.9</v>
      </c>
      <c r="K40" s="20">
        <f>IF($B$38=1,IF(K$5=1,Modelo!$B$5,Modelo!$B$6),IF(K$5=1,1-Modelo!$B$5,1-Modelo!$B$6))</f>
        <v>0.1</v>
      </c>
      <c r="L40" s="20">
        <f>IF($B$38=1,IF(L$5=1,Modelo!$B$5,Modelo!$B$6),IF(L$5=1,1-Modelo!$B$5,1-Modelo!$B$6))</f>
        <v>0.1</v>
      </c>
      <c r="M40" s="2"/>
      <c r="N40" s="3" t="s">
        <v>48</v>
      </c>
    </row>
    <row r="41" spans="1:14" ht="15" customHeight="1" x14ac:dyDescent="0.25">
      <c r="A41" s="2" t="s">
        <v>49</v>
      </c>
      <c r="B41" s="2"/>
      <c r="C41" s="19">
        <f t="shared" ref="C41:L41" si="8">C40*C39</f>
        <v>0</v>
      </c>
      <c r="D41" s="19">
        <f t="shared" si="8"/>
        <v>2.8846153846153848E-3</v>
      </c>
      <c r="E41" s="19">
        <f t="shared" si="8"/>
        <v>5.4487179487179502E-3</v>
      </c>
      <c r="F41" s="19">
        <f t="shared" si="8"/>
        <v>0.21346153846153845</v>
      </c>
      <c r="G41" s="19">
        <f t="shared" si="8"/>
        <v>8.333333333333335E-3</v>
      </c>
      <c r="H41" s="19">
        <f t="shared" si="8"/>
        <v>2.3717948717948717E-2</v>
      </c>
      <c r="I41" s="19">
        <f t="shared" si="8"/>
        <v>5.7692307692307696E-3</v>
      </c>
      <c r="J41" s="19">
        <f t="shared" si="8"/>
        <v>2.8846153846153851E-2</v>
      </c>
      <c r="K41" s="19">
        <f t="shared" si="8"/>
        <v>5.7692307692307696E-3</v>
      </c>
      <c r="L41" s="19">
        <f t="shared" si="8"/>
        <v>2.3717948717948717E-2</v>
      </c>
      <c r="M41" s="15">
        <f>SUM(C41:L41)</f>
        <v>0.31794871794871793</v>
      </c>
      <c r="N41" s="3" t="s">
        <v>50</v>
      </c>
    </row>
    <row r="42" spans="1:14" ht="15" customHeight="1" x14ac:dyDescent="0.25">
      <c r="A42" s="4" t="s">
        <v>51</v>
      </c>
      <c r="B42" s="15">
        <f>M41</f>
        <v>0.31794871794871793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5" customHeight="1" x14ac:dyDescent="0.25">
      <c r="A43" s="4" t="s">
        <v>75</v>
      </c>
      <c r="B43" s="2"/>
      <c r="C43" s="14">
        <f t="shared" ref="C43:L43" si="9">C41/$B$42</f>
        <v>0</v>
      </c>
      <c r="D43" s="14">
        <f t="shared" si="9"/>
        <v>9.0725806451612909E-3</v>
      </c>
      <c r="E43" s="14">
        <f t="shared" si="9"/>
        <v>1.7137096774193554E-2</v>
      </c>
      <c r="F43" s="14">
        <f t="shared" si="9"/>
        <v>0.6713709677419355</v>
      </c>
      <c r="G43" s="14">
        <f t="shared" si="9"/>
        <v>2.6209677419354847E-2</v>
      </c>
      <c r="H43" s="14">
        <f t="shared" si="9"/>
        <v>7.459677419354839E-2</v>
      </c>
      <c r="I43" s="14">
        <f t="shared" si="9"/>
        <v>1.8145161290322582E-2</v>
      </c>
      <c r="J43" s="14">
        <f t="shared" si="9"/>
        <v>9.072580645161292E-2</v>
      </c>
      <c r="K43" s="14">
        <f t="shared" si="9"/>
        <v>1.8145161290322582E-2</v>
      </c>
      <c r="L43" s="14">
        <f t="shared" si="9"/>
        <v>7.459677419354839E-2</v>
      </c>
      <c r="M43" s="15">
        <f>SUM(C43:L43)</f>
        <v>1.0000000000000002</v>
      </c>
      <c r="N43" s="3" t="s">
        <v>53</v>
      </c>
    </row>
    <row r="44" spans="1:14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5" customHeight="1" x14ac:dyDescent="0.25">
      <c r="A45" s="11" t="s">
        <v>76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" customHeight="1" x14ac:dyDescent="0.25">
      <c r="A46" s="2" t="s">
        <v>77</v>
      </c>
      <c r="B46" s="2"/>
      <c r="C46" s="20">
        <f t="shared" ref="C46:L46" si="10">C10</f>
        <v>0.1</v>
      </c>
      <c r="D46" s="20">
        <f t="shared" si="10"/>
        <v>0.1</v>
      </c>
      <c r="E46" s="20">
        <f t="shared" si="10"/>
        <v>0.1</v>
      </c>
      <c r="F46" s="20">
        <f t="shared" si="10"/>
        <v>0.1</v>
      </c>
      <c r="G46" s="20">
        <f t="shared" si="10"/>
        <v>0.1</v>
      </c>
      <c r="H46" s="20">
        <f t="shared" si="10"/>
        <v>0.1</v>
      </c>
      <c r="I46" s="20">
        <f t="shared" si="10"/>
        <v>0.1</v>
      </c>
      <c r="J46" s="20">
        <f t="shared" si="10"/>
        <v>0.1</v>
      </c>
      <c r="K46" s="20">
        <f t="shared" si="10"/>
        <v>0.1</v>
      </c>
      <c r="L46" s="20">
        <f t="shared" si="10"/>
        <v>0.1</v>
      </c>
      <c r="M46" s="23">
        <f>SUM(C46:L46)</f>
        <v>0.99999999999999989</v>
      </c>
      <c r="N46" s="2"/>
    </row>
    <row r="47" spans="1:14" ht="15" customHeight="1" x14ac:dyDescent="0.25">
      <c r="A47" s="2" t="s">
        <v>78</v>
      </c>
      <c r="B47" s="2"/>
      <c r="C47" s="20">
        <f t="shared" ref="C47:L47" si="11">C20</f>
        <v>2.9411764705882353E-2</v>
      </c>
      <c r="D47" s="20">
        <f t="shared" si="11"/>
        <v>0.26470588235294112</v>
      </c>
      <c r="E47" s="20">
        <f t="shared" si="11"/>
        <v>2.9411764705882353E-2</v>
      </c>
      <c r="F47" s="20">
        <f t="shared" si="11"/>
        <v>0.26470588235294112</v>
      </c>
      <c r="G47" s="20">
        <f t="shared" si="11"/>
        <v>2.9411764705882353E-2</v>
      </c>
      <c r="H47" s="20">
        <f t="shared" si="11"/>
        <v>2.9411764705882353E-2</v>
      </c>
      <c r="I47" s="20">
        <f t="shared" si="11"/>
        <v>2.9411764705882353E-2</v>
      </c>
      <c r="J47" s="20">
        <f t="shared" si="11"/>
        <v>0.26470588235294112</v>
      </c>
      <c r="K47" s="20">
        <f t="shared" si="11"/>
        <v>2.9411764705882353E-2</v>
      </c>
      <c r="L47" s="20">
        <f t="shared" si="11"/>
        <v>2.9411764705882353E-2</v>
      </c>
      <c r="M47" s="23">
        <f>SUM(C47:L47)</f>
        <v>0.99999999999999989</v>
      </c>
      <c r="N47" s="2"/>
    </row>
    <row r="48" spans="1:14" ht="15" customHeight="1" x14ac:dyDescent="0.25">
      <c r="A48" s="2" t="s">
        <v>79</v>
      </c>
      <c r="B48" s="2"/>
      <c r="C48" s="20">
        <f t="shared" ref="C48:L48" si="12">C33</f>
        <v>0</v>
      </c>
      <c r="D48" s="20">
        <f t="shared" si="12"/>
        <v>3.2051282051282055E-3</v>
      </c>
      <c r="E48" s="20">
        <f t="shared" si="12"/>
        <v>5.4487179487179495E-2</v>
      </c>
      <c r="F48" s="20">
        <f t="shared" si="12"/>
        <v>0.23717948717948717</v>
      </c>
      <c r="G48" s="20">
        <f t="shared" si="12"/>
        <v>8.3333333333333343E-2</v>
      </c>
      <c r="H48" s="20">
        <f t="shared" si="12"/>
        <v>0.23717948717948717</v>
      </c>
      <c r="I48" s="20">
        <f t="shared" si="12"/>
        <v>5.7692307692307696E-2</v>
      </c>
      <c r="J48" s="20">
        <f t="shared" si="12"/>
        <v>3.2051282051282055E-2</v>
      </c>
      <c r="K48" s="20">
        <f t="shared" si="12"/>
        <v>5.7692307692307696E-2</v>
      </c>
      <c r="L48" s="20">
        <f t="shared" si="12"/>
        <v>0.23717948717948717</v>
      </c>
      <c r="M48" s="23">
        <f>SUM(C48:L48)</f>
        <v>1</v>
      </c>
      <c r="N48" s="2"/>
    </row>
    <row r="49" spans="1:14" ht="15" customHeight="1" x14ac:dyDescent="0.25">
      <c r="A49" s="2" t="s">
        <v>80</v>
      </c>
      <c r="B49" s="2"/>
      <c r="C49" s="20">
        <f t="shared" ref="C49:L49" si="13">C43</f>
        <v>0</v>
      </c>
      <c r="D49" s="20">
        <f t="shared" si="13"/>
        <v>9.0725806451612909E-3</v>
      </c>
      <c r="E49" s="20">
        <f t="shared" si="13"/>
        <v>1.7137096774193554E-2</v>
      </c>
      <c r="F49" s="20">
        <f t="shared" si="13"/>
        <v>0.6713709677419355</v>
      </c>
      <c r="G49" s="20">
        <f t="shared" si="13"/>
        <v>2.6209677419354847E-2</v>
      </c>
      <c r="H49" s="20">
        <f t="shared" si="13"/>
        <v>7.459677419354839E-2</v>
      </c>
      <c r="I49" s="20">
        <f t="shared" si="13"/>
        <v>1.8145161290322582E-2</v>
      </c>
      <c r="J49" s="20">
        <f t="shared" si="13"/>
        <v>9.072580645161292E-2</v>
      </c>
      <c r="K49" s="20">
        <f t="shared" si="13"/>
        <v>1.8145161290322582E-2</v>
      </c>
      <c r="L49" s="20">
        <f t="shared" si="13"/>
        <v>7.459677419354839E-2</v>
      </c>
      <c r="M49" s="23">
        <f>SUM(C49:L49)</f>
        <v>1.0000000000000002</v>
      </c>
      <c r="N49" s="2"/>
    </row>
    <row r="50" spans="1:14" ht="15" customHeight="1" x14ac:dyDescent="0.25">
      <c r="A50" s="4" t="s">
        <v>81</v>
      </c>
      <c r="B50" s="24">
        <f>INDEX($C$4:$L$4,1,MATCH(MAX($C$43:$L$43),$C$43:$L$43,0))</f>
        <v>3</v>
      </c>
      <c r="C50" s="2" t="s">
        <v>82</v>
      </c>
      <c r="D50" s="2"/>
      <c r="E50" s="25">
        <f>MAX($C$43:$L$43)</f>
        <v>0.6713709677419355</v>
      </c>
      <c r="F50" s="3" t="s">
        <v>83</v>
      </c>
      <c r="G50" s="2"/>
      <c r="H50" s="2"/>
      <c r="I50" s="2"/>
      <c r="J50" s="2"/>
      <c r="K50" s="2"/>
      <c r="L50" s="2"/>
      <c r="M50" s="2"/>
      <c r="N50" s="2"/>
    </row>
  </sheetData>
  <conditionalFormatting sqref="C5:L5">
    <cfRule type="expression" dxfId="5" priority="1">
      <formula>C5=1</formula>
    </cfRule>
  </conditionalFormatting>
  <conditionalFormatting sqref="C10:L10">
    <cfRule type="expression" dxfId="4" priority="2">
      <formula>C$5=1</formula>
    </cfRule>
  </conditionalFormatting>
  <conditionalFormatting sqref="C20:L20">
    <cfRule type="expression" dxfId="3" priority="3">
      <formula>C$5=1</formula>
    </cfRule>
  </conditionalFormatting>
  <conditionalFormatting sqref="C33:L33">
    <cfRule type="expression" dxfId="2" priority="4">
      <formula>C$5=1</formula>
    </cfRule>
  </conditionalFormatting>
  <conditionalFormatting sqref="C43:L43">
    <cfRule type="expression" dxfId="1" priority="5">
      <formula>C$5=1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showGridLines="0" workbookViewId="0"/>
  </sheetViews>
  <sheetFormatPr baseColWidth="10" defaultColWidth="9.140625" defaultRowHeight="15" x14ac:dyDescent="0.25"/>
  <cols>
    <col min="1" max="1" width="16" customWidth="1"/>
    <col min="2" max="2" width="10" customWidth="1"/>
    <col min="3" max="12" width="8" customWidth="1"/>
    <col min="13" max="13" width="12" customWidth="1"/>
  </cols>
  <sheetData>
    <row r="1" spans="1:12" ht="15" customHeight="1" x14ac:dyDescent="0.2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3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25">
      <c r="A4" s="2"/>
      <c r="B4" s="2"/>
      <c r="C4" s="4" t="s">
        <v>85</v>
      </c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4" t="s">
        <v>86</v>
      </c>
      <c r="B5" s="2"/>
      <c r="C5" s="8">
        <v>0</v>
      </c>
      <c r="D5" s="8">
        <v>1</v>
      </c>
      <c r="E5" s="8">
        <v>2</v>
      </c>
      <c r="F5" s="8">
        <v>3</v>
      </c>
      <c r="G5" s="8">
        <v>4</v>
      </c>
      <c r="H5" s="8">
        <v>5</v>
      </c>
      <c r="I5" s="8">
        <v>6</v>
      </c>
      <c r="J5" s="8">
        <v>7</v>
      </c>
      <c r="K5" s="8">
        <v>8</v>
      </c>
      <c r="L5" s="8">
        <v>9</v>
      </c>
    </row>
    <row r="6" spans="1:12" ht="15" customHeight="1" x14ac:dyDescent="0.25">
      <c r="A6" s="2"/>
      <c r="B6" s="8">
        <v>0</v>
      </c>
      <c r="C6" s="26">
        <f>IF(($B6-C$5)=Modelo!$B$9-1,Modelo!$B$10,IF(($B6-C$5)=Modelo!$B$9,Modelo!$B$11,IF(($B6-C$5)=Modelo!$B$9+1,Modelo!$B$12,0)))</f>
        <v>0</v>
      </c>
      <c r="D6" s="26">
        <f>IF(($B6-D$5)=Modelo!$B$9-1,Modelo!$B$10,IF(($B6-D$5)=Modelo!$B$9,Modelo!$B$11,IF(($B6-D$5)=Modelo!$B$9+1,Modelo!$B$12,0)))</f>
        <v>0</v>
      </c>
      <c r="E6" s="26">
        <f>IF(($B6-E$5)=Modelo!$B$9-1,Modelo!$B$10,IF(($B6-E$5)=Modelo!$B$9,Modelo!$B$11,IF(($B6-E$5)=Modelo!$B$9+1,Modelo!$B$12,0)))</f>
        <v>0</v>
      </c>
      <c r="F6" s="26">
        <f>IF(($B6-F$5)=Modelo!$B$9-1,Modelo!$B$10,IF(($B6-F$5)=Modelo!$B$9,Modelo!$B$11,IF(($B6-F$5)=Modelo!$B$9+1,Modelo!$B$12,0)))</f>
        <v>0</v>
      </c>
      <c r="G6" s="26">
        <f>IF(($B6-G$5)=Modelo!$B$9-1,Modelo!$B$10,IF(($B6-G$5)=Modelo!$B$9,Modelo!$B$11,IF(($B6-G$5)=Modelo!$B$9+1,Modelo!$B$12,0)))</f>
        <v>0</v>
      </c>
      <c r="H6" s="26">
        <f>IF(($B6-H$5)=Modelo!$B$9-1,Modelo!$B$10,IF(($B6-H$5)=Modelo!$B$9,Modelo!$B$11,IF(($B6-H$5)=Modelo!$B$9+1,Modelo!$B$12,0)))</f>
        <v>0</v>
      </c>
      <c r="I6" s="26">
        <f>IF(($B6-I$5)=Modelo!$B$9-1,Modelo!$B$10,IF(($B6-I$5)=Modelo!$B$9,Modelo!$B$11,IF(($B6-I$5)=Modelo!$B$9+1,Modelo!$B$12,0)))</f>
        <v>0</v>
      </c>
      <c r="J6" s="26">
        <f>IF(($B6-J$5)=Modelo!$B$9-1,Modelo!$B$10,IF(($B6-J$5)=Modelo!$B$9,Modelo!$B$11,IF(($B6-J$5)=Modelo!$B$9+1,Modelo!$B$12,0)))</f>
        <v>0</v>
      </c>
      <c r="K6" s="26">
        <f>IF(($B6-K$5)=Modelo!$B$9-1,Modelo!$B$10,IF(($B6-K$5)=Modelo!$B$9,Modelo!$B$11,IF(($B6-K$5)=Modelo!$B$9+1,Modelo!$B$12,0)))</f>
        <v>0</v>
      </c>
      <c r="L6" s="26">
        <f>IF(($B6-L$5)=Modelo!$B$9-1,Modelo!$B$10,IF(($B6-L$5)=Modelo!$B$9,Modelo!$B$11,IF(($B6-L$5)=Modelo!$B$9+1,Modelo!$B$12,0)))</f>
        <v>0</v>
      </c>
    </row>
    <row r="7" spans="1:12" ht="15" customHeight="1" x14ac:dyDescent="0.25">
      <c r="A7" s="2"/>
      <c r="B7" s="8">
        <v>1</v>
      </c>
      <c r="C7" s="26">
        <f>IF(($B7-C$5)=Modelo!$B$9-1,Modelo!$B$10,IF(($B7-C$5)=Modelo!$B$9,Modelo!$B$11,IF(($B7-C$5)=Modelo!$B$9+1,Modelo!$B$12,0)))</f>
        <v>0.1</v>
      </c>
      <c r="D7" s="26">
        <f>IF(($B7-D$5)=Modelo!$B$9-1,Modelo!$B$10,IF(($B7-D$5)=Modelo!$B$9,Modelo!$B$11,IF(($B7-D$5)=Modelo!$B$9+1,Modelo!$B$12,0)))</f>
        <v>0</v>
      </c>
      <c r="E7" s="26">
        <f>IF(($B7-E$5)=Modelo!$B$9-1,Modelo!$B$10,IF(($B7-E$5)=Modelo!$B$9,Modelo!$B$11,IF(($B7-E$5)=Modelo!$B$9+1,Modelo!$B$12,0)))</f>
        <v>0</v>
      </c>
      <c r="F7" s="26">
        <f>IF(($B7-F$5)=Modelo!$B$9-1,Modelo!$B$10,IF(($B7-F$5)=Modelo!$B$9,Modelo!$B$11,IF(($B7-F$5)=Modelo!$B$9+1,Modelo!$B$12,0)))</f>
        <v>0</v>
      </c>
      <c r="G7" s="26">
        <f>IF(($B7-G$5)=Modelo!$B$9-1,Modelo!$B$10,IF(($B7-G$5)=Modelo!$B$9,Modelo!$B$11,IF(($B7-G$5)=Modelo!$B$9+1,Modelo!$B$12,0)))</f>
        <v>0</v>
      </c>
      <c r="H7" s="26">
        <f>IF(($B7-H$5)=Modelo!$B$9-1,Modelo!$B$10,IF(($B7-H$5)=Modelo!$B$9,Modelo!$B$11,IF(($B7-H$5)=Modelo!$B$9+1,Modelo!$B$12,0)))</f>
        <v>0</v>
      </c>
      <c r="I7" s="26">
        <f>IF(($B7-I$5)=Modelo!$B$9-1,Modelo!$B$10,IF(($B7-I$5)=Modelo!$B$9,Modelo!$B$11,IF(($B7-I$5)=Modelo!$B$9+1,Modelo!$B$12,0)))</f>
        <v>0</v>
      </c>
      <c r="J7" s="26">
        <f>IF(($B7-J$5)=Modelo!$B$9-1,Modelo!$B$10,IF(($B7-J$5)=Modelo!$B$9,Modelo!$B$11,IF(($B7-J$5)=Modelo!$B$9+1,Modelo!$B$12,0)))</f>
        <v>0</v>
      </c>
      <c r="K7" s="26">
        <f>IF(($B7-K$5)=Modelo!$B$9-1,Modelo!$B$10,IF(($B7-K$5)=Modelo!$B$9,Modelo!$B$11,IF(($B7-K$5)=Modelo!$B$9+1,Modelo!$B$12,0)))</f>
        <v>0</v>
      </c>
      <c r="L7" s="26">
        <f>IF(($B7-L$5)=Modelo!$B$9-1,Modelo!$B$10,IF(($B7-L$5)=Modelo!$B$9,Modelo!$B$11,IF(($B7-L$5)=Modelo!$B$9+1,Modelo!$B$12,0)))</f>
        <v>0</v>
      </c>
    </row>
    <row r="8" spans="1:12" ht="15" customHeight="1" x14ac:dyDescent="0.25">
      <c r="A8" s="2"/>
      <c r="B8" s="8">
        <v>2</v>
      </c>
      <c r="C8" s="26">
        <f>IF(($B8-C$5)=Modelo!$B$9-1,Modelo!$B$10,IF(($B8-C$5)=Modelo!$B$9,Modelo!$B$11,IF(($B8-C$5)=Modelo!$B$9+1,Modelo!$B$12,0)))</f>
        <v>0.8</v>
      </c>
      <c r="D8" s="26">
        <f>IF(($B8-D$5)=Modelo!$B$9-1,Modelo!$B$10,IF(($B8-D$5)=Modelo!$B$9,Modelo!$B$11,IF(($B8-D$5)=Modelo!$B$9+1,Modelo!$B$12,0)))</f>
        <v>0.1</v>
      </c>
      <c r="E8" s="26">
        <f>IF(($B8-E$5)=Modelo!$B$9-1,Modelo!$B$10,IF(($B8-E$5)=Modelo!$B$9,Modelo!$B$11,IF(($B8-E$5)=Modelo!$B$9+1,Modelo!$B$12,0)))</f>
        <v>0</v>
      </c>
      <c r="F8" s="26">
        <f>IF(($B8-F$5)=Modelo!$B$9-1,Modelo!$B$10,IF(($B8-F$5)=Modelo!$B$9,Modelo!$B$11,IF(($B8-F$5)=Modelo!$B$9+1,Modelo!$B$12,0)))</f>
        <v>0</v>
      </c>
      <c r="G8" s="26">
        <f>IF(($B8-G$5)=Modelo!$B$9-1,Modelo!$B$10,IF(($B8-G$5)=Modelo!$B$9,Modelo!$B$11,IF(($B8-G$5)=Modelo!$B$9+1,Modelo!$B$12,0)))</f>
        <v>0</v>
      </c>
      <c r="H8" s="26">
        <f>IF(($B8-H$5)=Modelo!$B$9-1,Modelo!$B$10,IF(($B8-H$5)=Modelo!$B$9,Modelo!$B$11,IF(($B8-H$5)=Modelo!$B$9+1,Modelo!$B$12,0)))</f>
        <v>0</v>
      </c>
      <c r="I8" s="26">
        <f>IF(($B8-I$5)=Modelo!$B$9-1,Modelo!$B$10,IF(($B8-I$5)=Modelo!$B$9,Modelo!$B$11,IF(($B8-I$5)=Modelo!$B$9+1,Modelo!$B$12,0)))</f>
        <v>0</v>
      </c>
      <c r="J8" s="26">
        <f>IF(($B8-J$5)=Modelo!$B$9-1,Modelo!$B$10,IF(($B8-J$5)=Modelo!$B$9,Modelo!$B$11,IF(($B8-J$5)=Modelo!$B$9+1,Modelo!$B$12,0)))</f>
        <v>0</v>
      </c>
      <c r="K8" s="26">
        <f>IF(($B8-K$5)=Modelo!$B$9-1,Modelo!$B$10,IF(($B8-K$5)=Modelo!$B$9,Modelo!$B$11,IF(($B8-K$5)=Modelo!$B$9+1,Modelo!$B$12,0)))</f>
        <v>0</v>
      </c>
      <c r="L8" s="26">
        <f>IF(($B8-L$5)=Modelo!$B$9-1,Modelo!$B$10,IF(($B8-L$5)=Modelo!$B$9,Modelo!$B$11,IF(($B8-L$5)=Modelo!$B$9+1,Modelo!$B$12,0)))</f>
        <v>0</v>
      </c>
    </row>
    <row r="9" spans="1:12" ht="15" customHeight="1" x14ac:dyDescent="0.25">
      <c r="A9" s="2"/>
      <c r="B9" s="8">
        <v>3</v>
      </c>
      <c r="C9" s="26">
        <f>IF(($B9-C$5)=Modelo!$B$9-1,Modelo!$B$10,IF(($B9-C$5)=Modelo!$B$9,Modelo!$B$11,IF(($B9-C$5)=Modelo!$B$9+1,Modelo!$B$12,0)))</f>
        <v>0.1</v>
      </c>
      <c r="D9" s="26">
        <f>IF(($B9-D$5)=Modelo!$B$9-1,Modelo!$B$10,IF(($B9-D$5)=Modelo!$B$9,Modelo!$B$11,IF(($B9-D$5)=Modelo!$B$9+1,Modelo!$B$12,0)))</f>
        <v>0.8</v>
      </c>
      <c r="E9" s="26">
        <f>IF(($B9-E$5)=Modelo!$B$9-1,Modelo!$B$10,IF(($B9-E$5)=Modelo!$B$9,Modelo!$B$11,IF(($B9-E$5)=Modelo!$B$9+1,Modelo!$B$12,0)))</f>
        <v>0.1</v>
      </c>
      <c r="F9" s="26">
        <f>IF(($B9-F$5)=Modelo!$B$9-1,Modelo!$B$10,IF(($B9-F$5)=Modelo!$B$9,Modelo!$B$11,IF(($B9-F$5)=Modelo!$B$9+1,Modelo!$B$12,0)))</f>
        <v>0</v>
      </c>
      <c r="G9" s="26">
        <f>IF(($B9-G$5)=Modelo!$B$9-1,Modelo!$B$10,IF(($B9-G$5)=Modelo!$B$9,Modelo!$B$11,IF(($B9-G$5)=Modelo!$B$9+1,Modelo!$B$12,0)))</f>
        <v>0</v>
      </c>
      <c r="H9" s="26">
        <f>IF(($B9-H$5)=Modelo!$B$9-1,Modelo!$B$10,IF(($B9-H$5)=Modelo!$B$9,Modelo!$B$11,IF(($B9-H$5)=Modelo!$B$9+1,Modelo!$B$12,0)))</f>
        <v>0</v>
      </c>
      <c r="I9" s="26">
        <f>IF(($B9-I$5)=Modelo!$B$9-1,Modelo!$B$10,IF(($B9-I$5)=Modelo!$B$9,Modelo!$B$11,IF(($B9-I$5)=Modelo!$B$9+1,Modelo!$B$12,0)))</f>
        <v>0</v>
      </c>
      <c r="J9" s="26">
        <f>IF(($B9-J$5)=Modelo!$B$9-1,Modelo!$B$10,IF(($B9-J$5)=Modelo!$B$9,Modelo!$B$11,IF(($B9-J$5)=Modelo!$B$9+1,Modelo!$B$12,0)))</f>
        <v>0</v>
      </c>
      <c r="K9" s="26">
        <f>IF(($B9-K$5)=Modelo!$B$9-1,Modelo!$B$10,IF(($B9-K$5)=Modelo!$B$9,Modelo!$B$11,IF(($B9-K$5)=Modelo!$B$9+1,Modelo!$B$12,0)))</f>
        <v>0</v>
      </c>
      <c r="L9" s="26">
        <f>IF(($B9-L$5)=Modelo!$B$9-1,Modelo!$B$10,IF(($B9-L$5)=Modelo!$B$9,Modelo!$B$11,IF(($B9-L$5)=Modelo!$B$9+1,Modelo!$B$12,0)))</f>
        <v>0</v>
      </c>
    </row>
    <row r="10" spans="1:12" ht="15" customHeight="1" x14ac:dyDescent="0.25">
      <c r="A10" s="2"/>
      <c r="B10" s="8">
        <v>4</v>
      </c>
      <c r="C10" s="26">
        <f>IF(($B10-C$5)=Modelo!$B$9-1,Modelo!$B$10,IF(($B10-C$5)=Modelo!$B$9,Modelo!$B$11,IF(($B10-C$5)=Modelo!$B$9+1,Modelo!$B$12,0)))</f>
        <v>0</v>
      </c>
      <c r="D10" s="26">
        <f>IF(($B10-D$5)=Modelo!$B$9-1,Modelo!$B$10,IF(($B10-D$5)=Modelo!$B$9,Modelo!$B$11,IF(($B10-D$5)=Modelo!$B$9+1,Modelo!$B$12,0)))</f>
        <v>0.1</v>
      </c>
      <c r="E10" s="26">
        <f>IF(($B10-E$5)=Modelo!$B$9-1,Modelo!$B$10,IF(($B10-E$5)=Modelo!$B$9,Modelo!$B$11,IF(($B10-E$5)=Modelo!$B$9+1,Modelo!$B$12,0)))</f>
        <v>0.8</v>
      </c>
      <c r="F10" s="26">
        <f>IF(($B10-F$5)=Modelo!$B$9-1,Modelo!$B$10,IF(($B10-F$5)=Modelo!$B$9,Modelo!$B$11,IF(($B10-F$5)=Modelo!$B$9+1,Modelo!$B$12,0)))</f>
        <v>0.1</v>
      </c>
      <c r="G10" s="26">
        <f>IF(($B10-G$5)=Modelo!$B$9-1,Modelo!$B$10,IF(($B10-G$5)=Modelo!$B$9,Modelo!$B$11,IF(($B10-G$5)=Modelo!$B$9+1,Modelo!$B$12,0)))</f>
        <v>0</v>
      </c>
      <c r="H10" s="26">
        <f>IF(($B10-H$5)=Modelo!$B$9-1,Modelo!$B$10,IF(($B10-H$5)=Modelo!$B$9,Modelo!$B$11,IF(($B10-H$5)=Modelo!$B$9+1,Modelo!$B$12,0)))</f>
        <v>0</v>
      </c>
      <c r="I10" s="26">
        <f>IF(($B10-I$5)=Modelo!$B$9-1,Modelo!$B$10,IF(($B10-I$5)=Modelo!$B$9,Modelo!$B$11,IF(($B10-I$5)=Modelo!$B$9+1,Modelo!$B$12,0)))</f>
        <v>0</v>
      </c>
      <c r="J10" s="26">
        <f>IF(($B10-J$5)=Modelo!$B$9-1,Modelo!$B$10,IF(($B10-J$5)=Modelo!$B$9,Modelo!$B$11,IF(($B10-J$5)=Modelo!$B$9+1,Modelo!$B$12,0)))</f>
        <v>0</v>
      </c>
      <c r="K10" s="26">
        <f>IF(($B10-K$5)=Modelo!$B$9-1,Modelo!$B$10,IF(($B10-K$5)=Modelo!$B$9,Modelo!$B$11,IF(($B10-K$5)=Modelo!$B$9+1,Modelo!$B$12,0)))</f>
        <v>0</v>
      </c>
      <c r="L10" s="26">
        <f>IF(($B10-L$5)=Modelo!$B$9-1,Modelo!$B$10,IF(($B10-L$5)=Modelo!$B$9,Modelo!$B$11,IF(($B10-L$5)=Modelo!$B$9+1,Modelo!$B$12,0)))</f>
        <v>0</v>
      </c>
    </row>
    <row r="11" spans="1:12" ht="15" customHeight="1" x14ac:dyDescent="0.25">
      <c r="A11" s="2"/>
      <c r="B11" s="8">
        <v>5</v>
      </c>
      <c r="C11" s="26">
        <f>IF(($B11-C$5)=Modelo!$B$9-1,Modelo!$B$10,IF(($B11-C$5)=Modelo!$B$9,Modelo!$B$11,IF(($B11-C$5)=Modelo!$B$9+1,Modelo!$B$12,0)))</f>
        <v>0</v>
      </c>
      <c r="D11" s="26">
        <f>IF(($B11-D$5)=Modelo!$B$9-1,Modelo!$B$10,IF(($B11-D$5)=Modelo!$B$9,Modelo!$B$11,IF(($B11-D$5)=Modelo!$B$9+1,Modelo!$B$12,0)))</f>
        <v>0</v>
      </c>
      <c r="E11" s="26">
        <f>IF(($B11-E$5)=Modelo!$B$9-1,Modelo!$B$10,IF(($B11-E$5)=Modelo!$B$9,Modelo!$B$11,IF(($B11-E$5)=Modelo!$B$9+1,Modelo!$B$12,0)))</f>
        <v>0.1</v>
      </c>
      <c r="F11" s="26">
        <f>IF(($B11-F$5)=Modelo!$B$9-1,Modelo!$B$10,IF(($B11-F$5)=Modelo!$B$9,Modelo!$B$11,IF(($B11-F$5)=Modelo!$B$9+1,Modelo!$B$12,0)))</f>
        <v>0.8</v>
      </c>
      <c r="G11" s="26">
        <f>IF(($B11-G$5)=Modelo!$B$9-1,Modelo!$B$10,IF(($B11-G$5)=Modelo!$B$9,Modelo!$B$11,IF(($B11-G$5)=Modelo!$B$9+1,Modelo!$B$12,0)))</f>
        <v>0.1</v>
      </c>
      <c r="H11" s="26">
        <f>IF(($B11-H$5)=Modelo!$B$9-1,Modelo!$B$10,IF(($B11-H$5)=Modelo!$B$9,Modelo!$B$11,IF(($B11-H$5)=Modelo!$B$9+1,Modelo!$B$12,0)))</f>
        <v>0</v>
      </c>
      <c r="I11" s="26">
        <f>IF(($B11-I$5)=Modelo!$B$9-1,Modelo!$B$10,IF(($B11-I$5)=Modelo!$B$9,Modelo!$B$11,IF(($B11-I$5)=Modelo!$B$9+1,Modelo!$B$12,0)))</f>
        <v>0</v>
      </c>
      <c r="J11" s="26">
        <f>IF(($B11-J$5)=Modelo!$B$9-1,Modelo!$B$10,IF(($B11-J$5)=Modelo!$B$9,Modelo!$B$11,IF(($B11-J$5)=Modelo!$B$9+1,Modelo!$B$12,0)))</f>
        <v>0</v>
      </c>
      <c r="K11" s="26">
        <f>IF(($B11-K$5)=Modelo!$B$9-1,Modelo!$B$10,IF(($B11-K$5)=Modelo!$B$9,Modelo!$B$11,IF(($B11-K$5)=Modelo!$B$9+1,Modelo!$B$12,0)))</f>
        <v>0</v>
      </c>
      <c r="L11" s="26">
        <f>IF(($B11-L$5)=Modelo!$B$9-1,Modelo!$B$10,IF(($B11-L$5)=Modelo!$B$9,Modelo!$B$11,IF(($B11-L$5)=Modelo!$B$9+1,Modelo!$B$12,0)))</f>
        <v>0</v>
      </c>
    </row>
    <row r="12" spans="1:12" ht="15" customHeight="1" x14ac:dyDescent="0.25">
      <c r="A12" s="2"/>
      <c r="B12" s="8">
        <v>6</v>
      </c>
      <c r="C12" s="26">
        <f>IF(($B12-C$5)=Modelo!$B$9-1,Modelo!$B$10,IF(($B12-C$5)=Modelo!$B$9,Modelo!$B$11,IF(($B12-C$5)=Modelo!$B$9+1,Modelo!$B$12,0)))</f>
        <v>0</v>
      </c>
      <c r="D12" s="26">
        <f>IF(($B12-D$5)=Modelo!$B$9-1,Modelo!$B$10,IF(($B12-D$5)=Modelo!$B$9,Modelo!$B$11,IF(($B12-D$5)=Modelo!$B$9+1,Modelo!$B$12,0)))</f>
        <v>0</v>
      </c>
      <c r="E12" s="26">
        <f>IF(($B12-E$5)=Modelo!$B$9-1,Modelo!$B$10,IF(($B12-E$5)=Modelo!$B$9,Modelo!$B$11,IF(($B12-E$5)=Modelo!$B$9+1,Modelo!$B$12,0)))</f>
        <v>0</v>
      </c>
      <c r="F12" s="26">
        <f>IF(($B12-F$5)=Modelo!$B$9-1,Modelo!$B$10,IF(($B12-F$5)=Modelo!$B$9,Modelo!$B$11,IF(($B12-F$5)=Modelo!$B$9+1,Modelo!$B$12,0)))</f>
        <v>0.1</v>
      </c>
      <c r="G12" s="26">
        <f>IF(($B12-G$5)=Modelo!$B$9-1,Modelo!$B$10,IF(($B12-G$5)=Modelo!$B$9,Modelo!$B$11,IF(($B12-G$5)=Modelo!$B$9+1,Modelo!$B$12,0)))</f>
        <v>0.8</v>
      </c>
      <c r="H12" s="26">
        <f>IF(($B12-H$5)=Modelo!$B$9-1,Modelo!$B$10,IF(($B12-H$5)=Modelo!$B$9,Modelo!$B$11,IF(($B12-H$5)=Modelo!$B$9+1,Modelo!$B$12,0)))</f>
        <v>0.1</v>
      </c>
      <c r="I12" s="26">
        <f>IF(($B12-I$5)=Modelo!$B$9-1,Modelo!$B$10,IF(($B12-I$5)=Modelo!$B$9,Modelo!$B$11,IF(($B12-I$5)=Modelo!$B$9+1,Modelo!$B$12,0)))</f>
        <v>0</v>
      </c>
      <c r="J12" s="26">
        <f>IF(($B12-J$5)=Modelo!$B$9-1,Modelo!$B$10,IF(($B12-J$5)=Modelo!$B$9,Modelo!$B$11,IF(($B12-J$5)=Modelo!$B$9+1,Modelo!$B$12,0)))</f>
        <v>0</v>
      </c>
      <c r="K12" s="26">
        <f>IF(($B12-K$5)=Modelo!$B$9-1,Modelo!$B$10,IF(($B12-K$5)=Modelo!$B$9,Modelo!$B$11,IF(($B12-K$5)=Modelo!$B$9+1,Modelo!$B$12,0)))</f>
        <v>0</v>
      </c>
      <c r="L12" s="26">
        <f>IF(($B12-L$5)=Modelo!$B$9-1,Modelo!$B$10,IF(($B12-L$5)=Modelo!$B$9,Modelo!$B$11,IF(($B12-L$5)=Modelo!$B$9+1,Modelo!$B$12,0)))</f>
        <v>0</v>
      </c>
    </row>
    <row r="13" spans="1:12" ht="15" customHeight="1" x14ac:dyDescent="0.25">
      <c r="A13" s="2"/>
      <c r="B13" s="8">
        <v>7</v>
      </c>
      <c r="C13" s="26">
        <f>IF(($B13-C$5)=Modelo!$B$9-1,Modelo!$B$10,IF(($B13-C$5)=Modelo!$B$9,Modelo!$B$11,IF(($B13-C$5)=Modelo!$B$9+1,Modelo!$B$12,0)))</f>
        <v>0</v>
      </c>
      <c r="D13" s="26">
        <f>IF(($B13-D$5)=Modelo!$B$9-1,Modelo!$B$10,IF(($B13-D$5)=Modelo!$B$9,Modelo!$B$11,IF(($B13-D$5)=Modelo!$B$9+1,Modelo!$B$12,0)))</f>
        <v>0</v>
      </c>
      <c r="E13" s="26">
        <f>IF(($B13-E$5)=Modelo!$B$9-1,Modelo!$B$10,IF(($B13-E$5)=Modelo!$B$9,Modelo!$B$11,IF(($B13-E$5)=Modelo!$B$9+1,Modelo!$B$12,0)))</f>
        <v>0</v>
      </c>
      <c r="F13" s="26">
        <f>IF(($B13-F$5)=Modelo!$B$9-1,Modelo!$B$10,IF(($B13-F$5)=Modelo!$B$9,Modelo!$B$11,IF(($B13-F$5)=Modelo!$B$9+1,Modelo!$B$12,0)))</f>
        <v>0</v>
      </c>
      <c r="G13" s="26">
        <f>IF(($B13-G$5)=Modelo!$B$9-1,Modelo!$B$10,IF(($B13-G$5)=Modelo!$B$9,Modelo!$B$11,IF(($B13-G$5)=Modelo!$B$9+1,Modelo!$B$12,0)))</f>
        <v>0.1</v>
      </c>
      <c r="H13" s="26">
        <f>IF(($B13-H$5)=Modelo!$B$9-1,Modelo!$B$10,IF(($B13-H$5)=Modelo!$B$9,Modelo!$B$11,IF(($B13-H$5)=Modelo!$B$9+1,Modelo!$B$12,0)))</f>
        <v>0.8</v>
      </c>
      <c r="I13" s="26">
        <f>IF(($B13-I$5)=Modelo!$B$9-1,Modelo!$B$10,IF(($B13-I$5)=Modelo!$B$9,Modelo!$B$11,IF(($B13-I$5)=Modelo!$B$9+1,Modelo!$B$12,0)))</f>
        <v>0.1</v>
      </c>
      <c r="J13" s="26">
        <f>IF(($B13-J$5)=Modelo!$B$9-1,Modelo!$B$10,IF(($B13-J$5)=Modelo!$B$9,Modelo!$B$11,IF(($B13-J$5)=Modelo!$B$9+1,Modelo!$B$12,0)))</f>
        <v>0</v>
      </c>
      <c r="K13" s="26">
        <f>IF(($B13-K$5)=Modelo!$B$9-1,Modelo!$B$10,IF(($B13-K$5)=Modelo!$B$9,Modelo!$B$11,IF(($B13-K$5)=Modelo!$B$9+1,Modelo!$B$12,0)))</f>
        <v>0</v>
      </c>
      <c r="L13" s="26">
        <f>IF(($B13-L$5)=Modelo!$B$9-1,Modelo!$B$10,IF(($B13-L$5)=Modelo!$B$9,Modelo!$B$11,IF(($B13-L$5)=Modelo!$B$9+1,Modelo!$B$12,0)))</f>
        <v>0</v>
      </c>
    </row>
    <row r="14" spans="1:12" ht="15" customHeight="1" x14ac:dyDescent="0.25">
      <c r="A14" s="2"/>
      <c r="B14" s="8">
        <v>8</v>
      </c>
      <c r="C14" s="26">
        <f>IF(($B14-C$5)=Modelo!$B$9-1,Modelo!$B$10,IF(($B14-C$5)=Modelo!$B$9,Modelo!$B$11,IF(($B14-C$5)=Modelo!$B$9+1,Modelo!$B$12,0)))</f>
        <v>0</v>
      </c>
      <c r="D14" s="26">
        <f>IF(($B14-D$5)=Modelo!$B$9-1,Modelo!$B$10,IF(($B14-D$5)=Modelo!$B$9,Modelo!$B$11,IF(($B14-D$5)=Modelo!$B$9+1,Modelo!$B$12,0)))</f>
        <v>0</v>
      </c>
      <c r="E14" s="26">
        <f>IF(($B14-E$5)=Modelo!$B$9-1,Modelo!$B$10,IF(($B14-E$5)=Modelo!$B$9,Modelo!$B$11,IF(($B14-E$5)=Modelo!$B$9+1,Modelo!$B$12,0)))</f>
        <v>0</v>
      </c>
      <c r="F14" s="26">
        <f>IF(($B14-F$5)=Modelo!$B$9-1,Modelo!$B$10,IF(($B14-F$5)=Modelo!$B$9,Modelo!$B$11,IF(($B14-F$5)=Modelo!$B$9+1,Modelo!$B$12,0)))</f>
        <v>0</v>
      </c>
      <c r="G14" s="26">
        <f>IF(($B14-G$5)=Modelo!$B$9-1,Modelo!$B$10,IF(($B14-G$5)=Modelo!$B$9,Modelo!$B$11,IF(($B14-G$5)=Modelo!$B$9+1,Modelo!$B$12,0)))</f>
        <v>0</v>
      </c>
      <c r="H14" s="26">
        <f>IF(($B14-H$5)=Modelo!$B$9-1,Modelo!$B$10,IF(($B14-H$5)=Modelo!$B$9,Modelo!$B$11,IF(($B14-H$5)=Modelo!$B$9+1,Modelo!$B$12,0)))</f>
        <v>0.1</v>
      </c>
      <c r="I14" s="26">
        <f>IF(($B14-I$5)=Modelo!$B$9-1,Modelo!$B$10,IF(($B14-I$5)=Modelo!$B$9,Modelo!$B$11,IF(($B14-I$5)=Modelo!$B$9+1,Modelo!$B$12,0)))</f>
        <v>0.8</v>
      </c>
      <c r="J14" s="26">
        <f>IF(($B14-J$5)=Modelo!$B$9-1,Modelo!$B$10,IF(($B14-J$5)=Modelo!$B$9,Modelo!$B$11,IF(($B14-J$5)=Modelo!$B$9+1,Modelo!$B$12,0)))</f>
        <v>0.1</v>
      </c>
      <c r="K14" s="26">
        <f>IF(($B14-K$5)=Modelo!$B$9-1,Modelo!$B$10,IF(($B14-K$5)=Modelo!$B$9,Modelo!$B$11,IF(($B14-K$5)=Modelo!$B$9+1,Modelo!$B$12,0)))</f>
        <v>0</v>
      </c>
      <c r="L14" s="26">
        <f>IF(($B14-L$5)=Modelo!$B$9-1,Modelo!$B$10,IF(($B14-L$5)=Modelo!$B$9,Modelo!$B$11,IF(($B14-L$5)=Modelo!$B$9+1,Modelo!$B$12,0)))</f>
        <v>0</v>
      </c>
    </row>
    <row r="15" spans="1:12" ht="15" customHeight="1" x14ac:dyDescent="0.25">
      <c r="A15" s="2"/>
      <c r="B15" s="8">
        <v>9</v>
      </c>
      <c r="C15" s="26">
        <f>IF(($B15-C$5)=Modelo!$B$9-1,Modelo!$B$10,IF(($B15-C$5)=Modelo!$B$9,Modelo!$B$11,IF(($B15-C$5)=Modelo!$B$9+1,Modelo!$B$12,0)))</f>
        <v>0</v>
      </c>
      <c r="D15" s="26">
        <f>IF(($B15-D$5)=Modelo!$B$9-1,Modelo!$B$10,IF(($B15-D$5)=Modelo!$B$9,Modelo!$B$11,IF(($B15-D$5)=Modelo!$B$9+1,Modelo!$B$12,0)))</f>
        <v>0</v>
      </c>
      <c r="E15" s="26">
        <f>IF(($B15-E$5)=Modelo!$B$9-1,Modelo!$B$10,IF(($B15-E$5)=Modelo!$B$9,Modelo!$B$11,IF(($B15-E$5)=Modelo!$B$9+1,Modelo!$B$12,0)))</f>
        <v>0</v>
      </c>
      <c r="F15" s="26">
        <f>IF(($B15-F$5)=Modelo!$B$9-1,Modelo!$B$10,IF(($B15-F$5)=Modelo!$B$9,Modelo!$B$11,IF(($B15-F$5)=Modelo!$B$9+1,Modelo!$B$12,0)))</f>
        <v>0</v>
      </c>
      <c r="G15" s="26">
        <f>IF(($B15-G$5)=Modelo!$B$9-1,Modelo!$B$10,IF(($B15-G$5)=Modelo!$B$9,Modelo!$B$11,IF(($B15-G$5)=Modelo!$B$9+1,Modelo!$B$12,0)))</f>
        <v>0</v>
      </c>
      <c r="H15" s="26">
        <f>IF(($B15-H$5)=Modelo!$B$9-1,Modelo!$B$10,IF(($B15-H$5)=Modelo!$B$9,Modelo!$B$11,IF(($B15-H$5)=Modelo!$B$9+1,Modelo!$B$12,0)))</f>
        <v>0</v>
      </c>
      <c r="I15" s="26">
        <f>IF(($B15-I$5)=Modelo!$B$9-1,Modelo!$B$10,IF(($B15-I$5)=Modelo!$B$9,Modelo!$B$11,IF(($B15-I$5)=Modelo!$B$9+1,Modelo!$B$12,0)))</f>
        <v>0.1</v>
      </c>
      <c r="J15" s="26">
        <f>IF(($B15-J$5)=Modelo!$B$9-1,Modelo!$B$10,IF(($B15-J$5)=Modelo!$B$9,Modelo!$B$11,IF(($B15-J$5)=Modelo!$B$9+1,Modelo!$B$12,0)))</f>
        <v>0.8</v>
      </c>
      <c r="K15" s="26">
        <f>IF(($B15-K$5)=Modelo!$B$9-1,Modelo!$B$10,IF(($B15-K$5)=Modelo!$B$9,Modelo!$B$11,IF(($B15-K$5)=Modelo!$B$9+1,Modelo!$B$12,0)))</f>
        <v>0.1</v>
      </c>
      <c r="L15" s="26">
        <f>IF(($B15-L$5)=Modelo!$B$9-1,Modelo!$B$10,IF(($B15-L$5)=Modelo!$B$9,Modelo!$B$11,IF(($B15-L$5)=Modelo!$B$9+1,Modelo!$B$12,0)))</f>
        <v>0</v>
      </c>
    </row>
    <row r="16" spans="1:12" ht="15" customHeight="1" x14ac:dyDescent="0.25">
      <c r="A16" s="2"/>
      <c r="B16" s="4" t="s">
        <v>87</v>
      </c>
      <c r="C16" s="27">
        <f t="shared" ref="C16:L16" si="0">SUM(C6:C15)</f>
        <v>1</v>
      </c>
      <c r="D16" s="27">
        <f t="shared" si="0"/>
        <v>1</v>
      </c>
      <c r="E16" s="27">
        <f t="shared" si="0"/>
        <v>1</v>
      </c>
      <c r="F16" s="27">
        <f t="shared" si="0"/>
        <v>1</v>
      </c>
      <c r="G16" s="27">
        <f t="shared" si="0"/>
        <v>1</v>
      </c>
      <c r="H16" s="27">
        <f t="shared" si="0"/>
        <v>1</v>
      </c>
      <c r="I16" s="27">
        <f t="shared" si="0"/>
        <v>1</v>
      </c>
      <c r="J16" s="27">
        <f t="shared" si="0"/>
        <v>0.9</v>
      </c>
      <c r="K16" s="27">
        <f t="shared" si="0"/>
        <v>0.1</v>
      </c>
      <c r="L16" s="27">
        <f t="shared" si="0"/>
        <v>0</v>
      </c>
    </row>
    <row r="17" spans="1:12" ht="15" customHeight="1" x14ac:dyDescent="0.25">
      <c r="A17" s="2"/>
      <c r="B17" s="3" t="s">
        <v>88</v>
      </c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conditionalFormatting sqref="C6:L15">
    <cfRule type="expression" dxfId="0" priority="1">
      <formula>C6&gt;0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6"/>
  <sheetViews>
    <sheetView showGridLines="0" workbookViewId="0"/>
  </sheetViews>
  <sheetFormatPr baseColWidth="10" defaultColWidth="9.140625" defaultRowHeight="15" x14ac:dyDescent="0.25"/>
  <sheetData>
    <row r="1" spans="1:1" ht="15" customHeight="1" x14ac:dyDescent="0.25">
      <c r="A1" s="1" t="s">
        <v>89</v>
      </c>
    </row>
    <row r="2" spans="1:1" ht="15" customHeight="1" x14ac:dyDescent="0.25">
      <c r="A2" s="2"/>
    </row>
    <row r="3" spans="1:1" ht="15" customHeight="1" x14ac:dyDescent="0.25">
      <c r="A3" s="2"/>
    </row>
    <row r="4" spans="1:1" ht="15" customHeight="1" x14ac:dyDescent="0.25">
      <c r="A4" s="2"/>
    </row>
    <row r="5" spans="1:1" ht="15" customHeight="1" x14ac:dyDescent="0.25">
      <c r="A5" s="2"/>
    </row>
    <row r="6" spans="1:1" ht="15" customHeight="1" x14ac:dyDescent="0.25">
      <c r="A6" s="2"/>
    </row>
    <row r="7" spans="1:1" ht="15" customHeight="1" x14ac:dyDescent="0.25">
      <c r="A7" s="2"/>
    </row>
    <row r="8" spans="1:1" ht="15" customHeight="1" x14ac:dyDescent="0.25">
      <c r="A8" s="2"/>
    </row>
    <row r="9" spans="1:1" ht="15" customHeight="1" x14ac:dyDescent="0.25">
      <c r="A9" s="2"/>
    </row>
    <row r="10" spans="1:1" ht="15" customHeight="1" x14ac:dyDescent="0.25">
      <c r="A10" s="2"/>
    </row>
    <row r="11" spans="1:1" ht="15" customHeight="1" x14ac:dyDescent="0.25">
      <c r="A11" s="2"/>
    </row>
    <row r="12" spans="1:1" ht="15" customHeight="1" x14ac:dyDescent="0.25">
      <c r="A12" s="2"/>
    </row>
    <row r="13" spans="1:1" ht="15" customHeight="1" x14ac:dyDescent="0.25">
      <c r="A13" s="2"/>
    </row>
    <row r="14" spans="1:1" ht="15" customHeight="1" x14ac:dyDescent="0.25">
      <c r="A14" s="2"/>
    </row>
    <row r="15" spans="1:1" ht="15" customHeight="1" x14ac:dyDescent="0.25">
      <c r="A15" s="2"/>
    </row>
    <row r="16" spans="1:1" ht="15" customHeight="1" x14ac:dyDescent="0.25">
      <c r="A16" s="2"/>
    </row>
    <row r="17" spans="1:1" ht="15" customHeight="1" x14ac:dyDescent="0.25">
      <c r="A17" s="2"/>
    </row>
    <row r="18" spans="1:1" ht="15" customHeight="1" x14ac:dyDescent="0.25">
      <c r="A18" s="2"/>
    </row>
    <row r="19" spans="1:1" ht="15" customHeight="1" x14ac:dyDescent="0.25">
      <c r="A19" s="2"/>
    </row>
    <row r="20" spans="1:1" ht="15" customHeight="1" x14ac:dyDescent="0.25">
      <c r="A20" s="2"/>
    </row>
    <row r="21" spans="1:1" ht="15" customHeight="1" x14ac:dyDescent="0.25">
      <c r="A21" s="2"/>
    </row>
    <row r="22" spans="1:1" ht="15" customHeight="1" x14ac:dyDescent="0.25">
      <c r="A22" s="2"/>
    </row>
    <row r="23" spans="1:1" ht="15" customHeight="1" x14ac:dyDescent="0.25">
      <c r="A23" s="2"/>
    </row>
    <row r="24" spans="1:1" ht="15" customHeight="1" x14ac:dyDescent="0.25">
      <c r="A24" s="2"/>
    </row>
    <row r="25" spans="1:1" ht="15" customHeight="1" x14ac:dyDescent="0.25">
      <c r="A25" s="2"/>
    </row>
    <row r="26" spans="1:1" ht="15" customHeight="1" x14ac:dyDescent="0.25">
      <c r="A26" s="2"/>
    </row>
    <row r="27" spans="1:1" ht="15" customHeight="1" x14ac:dyDescent="0.25">
      <c r="A27" s="2"/>
    </row>
    <row r="28" spans="1:1" ht="15" customHeight="1" x14ac:dyDescent="0.25">
      <c r="A28" s="2"/>
    </row>
    <row r="29" spans="1:1" ht="15" customHeight="1" x14ac:dyDescent="0.25">
      <c r="A29" s="2"/>
    </row>
    <row r="30" spans="1:1" ht="15" customHeight="1" x14ac:dyDescent="0.25">
      <c r="A30" s="2"/>
    </row>
    <row r="31" spans="1:1" ht="15" customHeight="1" x14ac:dyDescent="0.25">
      <c r="A31" s="2"/>
    </row>
    <row r="32" spans="1:1" ht="15" customHeight="1" x14ac:dyDescent="0.25">
      <c r="A32" s="2"/>
    </row>
    <row r="33" spans="1:1" ht="15" customHeight="1" x14ac:dyDescent="0.25">
      <c r="A33" s="2"/>
    </row>
    <row r="34" spans="1:1" ht="15" customHeight="1" x14ac:dyDescent="0.25">
      <c r="A34" s="2"/>
    </row>
    <row r="35" spans="1:1" ht="15" customHeight="1" x14ac:dyDescent="0.25">
      <c r="A35" s="2"/>
    </row>
    <row r="36" spans="1:1" ht="15" customHeight="1" x14ac:dyDescent="0.25">
      <c r="A36" s="3" t="s">
        <v>90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Modelo</vt:lpstr>
      <vt:lpstr>Paso a paso</vt:lpstr>
      <vt:lpstr>Movimiento</vt:lpstr>
      <vt:lpstr>Gráficas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Davinson Castaño Cano</cp:lastModifiedBy>
  <dcterms:created xsi:type="dcterms:W3CDTF">2026-10-20T13:39:39Z</dcterms:created>
  <dcterms:modified xsi:type="dcterms:W3CDTF">2026-10-20T13:40:20Z</dcterms:modified>
</cp:coreProperties>
</file>